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Zadání parametrů" sheetId="1" r:id="rId1"/>
    <sheet name="Ocelové potrubí" sheetId="2" r:id="rId2"/>
    <sheet name="Měděné potrubí" sheetId="3" r:id="rId3"/>
    <sheet name="Rehau Rautitan Pink" sheetId="4" r:id="rId4"/>
    <sheet name="Al-PEX potrubí" sheetId="5" r:id="rId5"/>
  </sheets>
  <definedNames/>
  <calcPr fullCalcOnLoad="1"/>
</workbook>
</file>

<file path=xl/sharedStrings.xml><?xml version="1.0" encoding="utf-8"?>
<sst xmlns="http://schemas.openxmlformats.org/spreadsheetml/2006/main" count="515" uniqueCount="108">
  <si>
    <t>Kč/m3</t>
  </si>
  <si>
    <t>Kč/kWh</t>
  </si>
  <si>
    <t>Průměr</t>
  </si>
  <si>
    <t>mm</t>
  </si>
  <si>
    <t>Kč/m</t>
  </si>
  <si>
    <t>Cena</t>
  </si>
  <si>
    <t>PE návlek</t>
  </si>
  <si>
    <t>K</t>
  </si>
  <si>
    <t>W/m2*K</t>
  </si>
  <si>
    <t>W/m</t>
  </si>
  <si>
    <t>W/m*K</t>
  </si>
  <si>
    <t>Lambda</t>
  </si>
  <si>
    <t>Roční úspora</t>
  </si>
  <si>
    <t>Návratnost</t>
  </si>
  <si>
    <t>dny</t>
  </si>
  <si>
    <t>Min.vlna +Al folie</t>
  </si>
  <si>
    <t>potrubí</t>
  </si>
  <si>
    <t>Tloušťka</t>
  </si>
  <si>
    <t>izolace</t>
  </si>
  <si>
    <t>neizol.potr.</t>
  </si>
  <si>
    <t>izol.potr.</t>
  </si>
  <si>
    <t>Ocel DN50</t>
  </si>
  <si>
    <t>Cu 28x1mm</t>
  </si>
  <si>
    <t>Cu 15x1mm</t>
  </si>
  <si>
    <t>izolací</t>
  </si>
  <si>
    <t>Přestup tepla z válcového povrchu do okolí</t>
  </si>
  <si>
    <t>stěny</t>
  </si>
  <si>
    <t>Vyhodnocení nákladů</t>
  </si>
  <si>
    <t>roky</t>
  </si>
  <si>
    <t>st.C</t>
  </si>
  <si>
    <t>kWh/m.rok</t>
  </si>
  <si>
    <t>Kč/m.rok</t>
  </si>
  <si>
    <t>Měrná</t>
  </si>
  <si>
    <t>cena izol.</t>
  </si>
  <si>
    <t>dny/rok</t>
  </si>
  <si>
    <t>Počet posuzovaných let pro optimalizaci</t>
  </si>
  <si>
    <t>Cena tepla</t>
  </si>
  <si>
    <t>za zvolené období</t>
  </si>
  <si>
    <t>Cu 18x1mm</t>
  </si>
  <si>
    <t>Cu 22x1mm</t>
  </si>
  <si>
    <t>Cu 35x1,5mm</t>
  </si>
  <si>
    <t>Kč/GJ</t>
  </si>
  <si>
    <t>Ocel DN40</t>
  </si>
  <si>
    <t>Ocel DN10</t>
  </si>
  <si>
    <t>Střední teplota prostředí, v němž je potrubí instalováno</t>
  </si>
  <si>
    <t>tp</t>
  </si>
  <si>
    <t xml:space="preserve">zadávané hodnoty </t>
  </si>
  <si>
    <t>průběžné vypočtené hodnoty</t>
  </si>
  <si>
    <t>výsledné vypočtené hodnoty</t>
  </si>
  <si>
    <t>Cena tepla vyjádřená v kWh</t>
  </si>
  <si>
    <t>Měděné potrubí - výpočet optimální izolace</t>
  </si>
  <si>
    <t>Cu 42x1,5mm</t>
  </si>
  <si>
    <t>Cu 54x1,5mm</t>
  </si>
  <si>
    <t>Minimální náklady</t>
  </si>
  <si>
    <t>Popis proměnné</t>
  </si>
  <si>
    <t>symbol</t>
  </si>
  <si>
    <t>rozměr</t>
  </si>
  <si>
    <t>hodnota</t>
  </si>
  <si>
    <t>Ocelové potrubí - výpočet optimální izolace</t>
  </si>
  <si>
    <t>Ocel DN15</t>
  </si>
  <si>
    <t>Ocel DN20</t>
  </si>
  <si>
    <t>Ocel DN25</t>
  </si>
  <si>
    <t>Ocel DN32</t>
  </si>
  <si>
    <t>Ocel DN65</t>
  </si>
  <si>
    <t>Ocel DN80</t>
  </si>
  <si>
    <t>Ocel DN100</t>
  </si>
  <si>
    <t>Rehau 16x2,2</t>
  </si>
  <si>
    <t>Rehau 20x2,8</t>
  </si>
  <si>
    <t>Rehau 25x3,5</t>
  </si>
  <si>
    <t>Rehau 32x4,4</t>
  </si>
  <si>
    <t>Rehau 40x5,5</t>
  </si>
  <si>
    <t>Rehau 50x6,9</t>
  </si>
  <si>
    <t>Rehau 63x8,6</t>
  </si>
  <si>
    <t>Plastové potrubí - výpočet optimální izolace</t>
  </si>
  <si>
    <t>Legenda</t>
  </si>
  <si>
    <t>Potrubí</t>
  </si>
  <si>
    <t>popis izolace</t>
  </si>
  <si>
    <t>-</t>
  </si>
  <si>
    <t>Optimální tloušťky izolací pro jednotlivé potrubní materiály jsou vypočteny na následujících kartách tohoto sešitu</t>
  </si>
  <si>
    <t>Meziroční nárůst ceny tepla</t>
  </si>
  <si>
    <t>%</t>
  </si>
  <si>
    <t>Inflace</t>
  </si>
  <si>
    <t>i</t>
  </si>
  <si>
    <t>Cena tepla na počátku posuzovaného období v GJ</t>
  </si>
  <si>
    <t>Střední cena tepla v posuzovaném období po odečtení inflace</t>
  </si>
  <si>
    <t>Ctp</t>
  </si>
  <si>
    <t>Cts</t>
  </si>
  <si>
    <t>Ztráta</t>
  </si>
  <si>
    <t>Teplo ročně</t>
  </si>
  <si>
    <t>Al-PEX potrubí - výpočet optimální izolace</t>
  </si>
  <si>
    <t>Alpex 16x2</t>
  </si>
  <si>
    <t>Alpex 20x2</t>
  </si>
  <si>
    <t>Alpex 25x3</t>
  </si>
  <si>
    <t>Alpex 32x3</t>
  </si>
  <si>
    <t>Alpex 40x3,5</t>
  </si>
  <si>
    <t>Alpex 50x4</t>
  </si>
  <si>
    <t>Alpex 63x4,5</t>
  </si>
  <si>
    <t>n</t>
  </si>
  <si>
    <t>z</t>
  </si>
  <si>
    <t>αe</t>
  </si>
  <si>
    <t>tm</t>
  </si>
  <si>
    <r>
      <t>d</t>
    </r>
    <r>
      <rPr>
        <sz val="8"/>
        <rFont val="Arial"/>
        <family val="2"/>
      </rPr>
      <t>12</t>
    </r>
  </si>
  <si>
    <t xml:space="preserve">Optimalizace tloušťky tepelné izolace potrubí pro rozvod TV - zadání </t>
  </si>
  <si>
    <t>Počet hodin provozu denně</t>
  </si>
  <si>
    <t>Teplota teplé vody v provozním období</t>
  </si>
  <si>
    <r>
      <t>d</t>
    </r>
    <r>
      <rPr>
        <sz val="8"/>
        <rFont val="Arial"/>
        <family val="2"/>
      </rPr>
      <t>1</t>
    </r>
  </si>
  <si>
    <t>hod/den</t>
  </si>
  <si>
    <t>Počet dní provozu v roce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</si>
</sst>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\ _K_č_-;\-* #,##0.000\ _K_č_-;_-* &quot;-&quot;?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"/>
    <numFmt numFmtId="174" formatCode="#,##0\ &quot;Kč&quot;"/>
    <numFmt numFmtId="175" formatCode="_-* #,##0.0\ _K_č_-;\-* #,##0.0\ _K_č_-;_-* &quot;-&quot;?\ _K_č_-;_-@_-"/>
    <numFmt numFmtId="176" formatCode="#,##0\ _K_č"/>
    <numFmt numFmtId="177" formatCode="#,##0.0\ &quot;Kč&quot;"/>
    <numFmt numFmtId="178" formatCode="0.0%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_-* #,##0.000000\ _K_č_-;\-* #,##0.000000\ _K_č_-;_-* &quot;-&quot;??\ _K_č_-;_-@_-"/>
    <numFmt numFmtId="183" formatCode="#,##0.00\ &quot;Kč&quot;"/>
  </numFmts>
  <fonts count="13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0"/>
      <color indexed="12"/>
      <name val="Arial"/>
      <family val="0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3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171" fontId="3" fillId="0" borderId="0" xfId="15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43" fontId="0" fillId="0" borderId="0" xfId="15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right"/>
    </xf>
    <xf numFmtId="43" fontId="3" fillId="0" borderId="1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174" fontId="0" fillId="0" borderId="1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 horizontal="right"/>
    </xf>
    <xf numFmtId="43" fontId="3" fillId="4" borderId="1" xfId="0" applyNumberFormat="1" applyFont="1" applyFill="1" applyBorder="1" applyAlignment="1">
      <alignment horizontal="center"/>
    </xf>
    <xf numFmtId="43" fontId="0" fillId="4" borderId="1" xfId="0" applyNumberFormat="1" applyFill="1" applyBorder="1" applyAlignment="1">
      <alignment horizontal="center"/>
    </xf>
    <xf numFmtId="43" fontId="0" fillId="4" borderId="1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77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6" fillId="2" borderId="1" xfId="15" applyNumberFormat="1" applyFont="1" applyFill="1" applyBorder="1" applyAlignment="1">
      <alignment horizontal="center"/>
    </xf>
    <xf numFmtId="171" fontId="6" fillId="0" borderId="1" xfId="15" applyNumberFormat="1" applyFont="1" applyFill="1" applyBorder="1" applyAlignment="1">
      <alignment horizontal="center"/>
    </xf>
    <xf numFmtId="43" fontId="6" fillId="4" borderId="1" xfId="15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4" borderId="1" xfId="0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2" fontId="6" fillId="4" borderId="1" xfId="15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5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3" fontId="7" fillId="5" borderId="1" xfId="15" applyFont="1" applyFill="1" applyBorder="1" applyAlignment="1">
      <alignment horizontal="center"/>
    </xf>
    <xf numFmtId="43" fontId="6" fillId="5" borderId="1" xfId="15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3" fontId="3" fillId="6" borderId="1" xfId="15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43" fontId="3" fillId="7" borderId="1" xfId="15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43" fontId="10" fillId="8" borderId="1" xfId="15" applyFont="1" applyFill="1" applyBorder="1" applyAlignment="1">
      <alignment horizontal="center"/>
    </xf>
    <xf numFmtId="0" fontId="12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11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/>
    </xf>
    <xf numFmtId="0" fontId="9" fillId="9" borderId="1" xfId="0" applyFont="1" applyFill="1" applyBorder="1" applyAlignment="1">
      <alignment horizontal="center"/>
    </xf>
    <xf numFmtId="172" fontId="9" fillId="9" borderId="1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9" borderId="0" xfId="0" applyFont="1" applyFill="1" applyAlignment="1">
      <alignment/>
    </xf>
    <xf numFmtId="178" fontId="6" fillId="2" borderId="1" xfId="15" applyNumberFormat="1" applyFont="1" applyFill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2" borderId="1" xfId="0" applyFont="1" applyFill="1" applyBorder="1" applyAlignment="1">
      <alignment horizontal="left"/>
    </xf>
    <xf numFmtId="43" fontId="3" fillId="2" borderId="1" xfId="15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4" sqref="D4"/>
    </sheetView>
  </sheetViews>
  <sheetFormatPr defaultColWidth="9.140625" defaultRowHeight="12.75"/>
  <cols>
    <col min="1" max="1" width="69.140625" style="0" customWidth="1"/>
    <col min="2" max="2" width="17.421875" style="7" customWidth="1"/>
    <col min="3" max="3" width="18.7109375" style="2" customWidth="1"/>
    <col min="4" max="4" width="17.28125" style="2" customWidth="1"/>
    <col min="5" max="5" width="10.57421875" style="2" customWidth="1"/>
    <col min="6" max="6" width="11.28125" style="3" bestFit="1" customWidth="1"/>
    <col min="7" max="7" width="13.421875" style="3" bestFit="1" customWidth="1"/>
    <col min="8" max="8" width="13.421875" style="2" bestFit="1" customWidth="1"/>
    <col min="9" max="9" width="12.421875" style="2" customWidth="1"/>
    <col min="10" max="10" width="11.7109375" style="2" bestFit="1" customWidth="1"/>
    <col min="11" max="11" width="11.7109375" style="0" bestFit="1" customWidth="1"/>
    <col min="12" max="12" width="11.8515625" style="0" customWidth="1"/>
    <col min="13" max="13" width="10.7109375" style="0" hidden="1" customWidth="1"/>
    <col min="14" max="14" width="21.140625" style="0" bestFit="1" customWidth="1"/>
  </cols>
  <sheetData>
    <row r="1" ht="25.5">
      <c r="A1" s="58" t="s">
        <v>102</v>
      </c>
    </row>
    <row r="2" ht="20.25">
      <c r="A2" s="1"/>
    </row>
    <row r="3" spans="1:5" ht="25.5" customHeight="1">
      <c r="A3" s="99" t="s">
        <v>54</v>
      </c>
      <c r="B3" s="100" t="s">
        <v>55</v>
      </c>
      <c r="C3" s="100" t="s">
        <v>56</v>
      </c>
      <c r="D3" s="101" t="s">
        <v>57</v>
      </c>
      <c r="E3" s="14"/>
    </row>
    <row r="4" spans="1:5" ht="19.5" customHeight="1">
      <c r="A4" s="50" t="s">
        <v>35</v>
      </c>
      <c r="B4" s="51" t="s">
        <v>97</v>
      </c>
      <c r="C4" s="51" t="s">
        <v>28</v>
      </c>
      <c r="D4" s="60">
        <v>2</v>
      </c>
      <c r="E4" s="14"/>
    </row>
    <row r="5" spans="1:5" ht="19.5" customHeight="1">
      <c r="A5" s="50" t="s">
        <v>107</v>
      </c>
      <c r="B5" s="51" t="s">
        <v>101</v>
      </c>
      <c r="C5" s="51" t="s">
        <v>34</v>
      </c>
      <c r="D5" s="52">
        <v>365</v>
      </c>
      <c r="E5" s="14"/>
    </row>
    <row r="6" spans="1:5" ht="19.5" customHeight="1">
      <c r="A6" s="50" t="s">
        <v>103</v>
      </c>
      <c r="B6" s="51" t="s">
        <v>105</v>
      </c>
      <c r="C6" s="51" t="s">
        <v>106</v>
      </c>
      <c r="D6" s="52">
        <v>16</v>
      </c>
      <c r="E6" s="14"/>
    </row>
    <row r="7" spans="1:5" ht="19.5" customHeight="1">
      <c r="A7" s="50" t="s">
        <v>44</v>
      </c>
      <c r="B7" s="51" t="s">
        <v>45</v>
      </c>
      <c r="C7" s="51" t="s">
        <v>29</v>
      </c>
      <c r="D7" s="60">
        <v>10</v>
      </c>
      <c r="E7" s="14"/>
    </row>
    <row r="8" spans="1:5" ht="19.5" customHeight="1">
      <c r="A8" s="50" t="s">
        <v>104</v>
      </c>
      <c r="B8" s="51" t="s">
        <v>100</v>
      </c>
      <c r="C8" s="51" t="s">
        <v>7</v>
      </c>
      <c r="D8" s="52">
        <v>55</v>
      </c>
      <c r="E8" s="15"/>
    </row>
    <row r="9" spans="1:5" ht="19.5" customHeight="1">
      <c r="A9" s="50" t="s">
        <v>83</v>
      </c>
      <c r="B9" s="51" t="s">
        <v>85</v>
      </c>
      <c r="C9" s="51" t="s">
        <v>41</v>
      </c>
      <c r="D9" s="52">
        <v>400</v>
      </c>
      <c r="E9" s="15"/>
    </row>
    <row r="10" spans="1:5" ht="19.5" customHeight="1">
      <c r="A10" s="50" t="s">
        <v>79</v>
      </c>
      <c r="B10" s="51" t="s">
        <v>98</v>
      </c>
      <c r="C10" s="51" t="s">
        <v>80</v>
      </c>
      <c r="D10" s="104">
        <v>0.08</v>
      </c>
      <c r="E10" s="15"/>
    </row>
    <row r="11" spans="1:5" ht="19.5" customHeight="1">
      <c r="A11" s="50" t="s">
        <v>81</v>
      </c>
      <c r="B11" s="51" t="s">
        <v>82</v>
      </c>
      <c r="C11" s="51" t="s">
        <v>80</v>
      </c>
      <c r="D11" s="104">
        <v>0.03</v>
      </c>
      <c r="E11" s="15"/>
    </row>
    <row r="12" spans="1:5" ht="19.5" customHeight="1">
      <c r="A12" s="50" t="s">
        <v>25</v>
      </c>
      <c r="B12" s="114" t="s">
        <v>99</v>
      </c>
      <c r="C12" s="51" t="s">
        <v>8</v>
      </c>
      <c r="D12" s="52">
        <v>10</v>
      </c>
      <c r="E12" s="16"/>
    </row>
    <row r="13" spans="1:5" ht="19.5" customHeight="1">
      <c r="A13" s="50"/>
      <c r="B13" s="51"/>
      <c r="C13" s="51"/>
      <c r="D13" s="53"/>
      <c r="E13" s="15"/>
    </row>
    <row r="14" spans="1:7" ht="19.5" customHeight="1">
      <c r="A14" s="50" t="s">
        <v>84</v>
      </c>
      <c r="B14" s="51" t="s">
        <v>86</v>
      </c>
      <c r="C14" s="51" t="s">
        <v>41</v>
      </c>
      <c r="D14" s="61">
        <f>D9*((1+D10-D11)^D4-1)/(D4*(D10-D11))</f>
        <v>410.0000000000001</v>
      </c>
      <c r="E14" s="14"/>
      <c r="F14" s="10"/>
      <c r="G14" s="11"/>
    </row>
    <row r="15" spans="1:7" ht="19.5" customHeight="1">
      <c r="A15" s="50" t="s">
        <v>49</v>
      </c>
      <c r="B15" s="51" t="s">
        <v>86</v>
      </c>
      <c r="C15" s="51" t="s">
        <v>1</v>
      </c>
      <c r="D15" s="61">
        <f>D14/277.777</f>
        <v>1.4760041328115723</v>
      </c>
      <c r="E15" s="14"/>
      <c r="F15" s="10"/>
      <c r="G15" s="11"/>
    </row>
    <row r="16" spans="1:4" ht="15.75">
      <c r="A16" s="55"/>
      <c r="B16" s="56"/>
      <c r="C16" s="57"/>
      <c r="D16" s="57"/>
    </row>
    <row r="17" spans="1:4" ht="18">
      <c r="A17" s="103" t="s">
        <v>74</v>
      </c>
      <c r="B17" s="62"/>
      <c r="C17" s="63" t="s">
        <v>46</v>
      </c>
      <c r="D17" s="64"/>
    </row>
    <row r="18" spans="1:4" ht="15.75">
      <c r="A18" s="55"/>
      <c r="B18" s="65"/>
      <c r="C18" s="54" t="s">
        <v>47</v>
      </c>
      <c r="D18" s="66"/>
    </row>
    <row r="19" spans="1:4" ht="15.75">
      <c r="A19" s="55"/>
      <c r="B19" s="67"/>
      <c r="C19" s="68" t="s">
        <v>48</v>
      </c>
      <c r="D19" s="69"/>
    </row>
    <row r="21" ht="15.75">
      <c r="A21" s="102" t="s">
        <v>78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5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80" t="s">
        <v>58</v>
      </c>
      <c r="B1" s="81"/>
      <c r="C1" s="82"/>
      <c r="D1" s="82"/>
      <c r="E1" s="83"/>
      <c r="F1" s="84"/>
    </row>
    <row r="2" ht="20.25">
      <c r="A2" s="1"/>
    </row>
    <row r="3" spans="1:18" ht="15.75" customHeight="1">
      <c r="A3" s="98" t="s">
        <v>75</v>
      </c>
      <c r="B3" s="77" t="s">
        <v>2</v>
      </c>
      <c r="C3" s="77" t="s">
        <v>17</v>
      </c>
      <c r="D3" s="77" t="s">
        <v>11</v>
      </c>
      <c r="E3" s="77" t="s">
        <v>11</v>
      </c>
      <c r="F3" s="77" t="s">
        <v>17</v>
      </c>
      <c r="G3" s="77" t="s">
        <v>5</v>
      </c>
      <c r="H3" s="77"/>
      <c r="I3" s="78" t="s">
        <v>32</v>
      </c>
      <c r="J3" s="77" t="s">
        <v>87</v>
      </c>
      <c r="K3" s="78" t="s">
        <v>88</v>
      </c>
      <c r="L3" s="78" t="s">
        <v>36</v>
      </c>
      <c r="M3" s="77" t="s">
        <v>87</v>
      </c>
      <c r="N3" s="78" t="s">
        <v>88</v>
      </c>
      <c r="O3" s="78" t="s">
        <v>36</v>
      </c>
      <c r="P3" s="78" t="s">
        <v>12</v>
      </c>
      <c r="Q3" s="77" t="s">
        <v>13</v>
      </c>
      <c r="R3" s="77" t="s">
        <v>27</v>
      </c>
    </row>
    <row r="4" spans="1:18" ht="15.75" customHeight="1">
      <c r="A4" s="98" t="s">
        <v>76</v>
      </c>
      <c r="B4" s="77" t="s">
        <v>16</v>
      </c>
      <c r="C4" s="77" t="s">
        <v>26</v>
      </c>
      <c r="D4" s="77" t="s">
        <v>16</v>
      </c>
      <c r="E4" s="77" t="s">
        <v>18</v>
      </c>
      <c r="F4" s="77" t="s">
        <v>18</v>
      </c>
      <c r="G4" s="77" t="s">
        <v>18</v>
      </c>
      <c r="H4" s="77"/>
      <c r="I4" s="78" t="s">
        <v>33</v>
      </c>
      <c r="J4" s="77" t="s">
        <v>19</v>
      </c>
      <c r="K4" s="78" t="s">
        <v>19</v>
      </c>
      <c r="L4" s="78" t="s">
        <v>19</v>
      </c>
      <c r="M4" s="77" t="s">
        <v>20</v>
      </c>
      <c r="N4" s="78" t="s">
        <v>20</v>
      </c>
      <c r="O4" s="78" t="s">
        <v>20</v>
      </c>
      <c r="P4" s="78" t="s">
        <v>24</v>
      </c>
      <c r="Q4" s="77" t="s">
        <v>18</v>
      </c>
      <c r="R4" s="77" t="s">
        <v>37</v>
      </c>
    </row>
    <row r="5" spans="1:18" ht="15.75" customHeight="1">
      <c r="A5" s="98" t="s">
        <v>77</v>
      </c>
      <c r="B5" s="77" t="s">
        <v>3</v>
      </c>
      <c r="C5" s="77" t="s">
        <v>3</v>
      </c>
      <c r="D5" s="77" t="s">
        <v>10</v>
      </c>
      <c r="E5" s="77" t="s">
        <v>10</v>
      </c>
      <c r="F5" s="79" t="s">
        <v>3</v>
      </c>
      <c r="G5" s="77" t="s">
        <v>4</v>
      </c>
      <c r="H5" s="77"/>
      <c r="I5" s="78" t="s">
        <v>0</v>
      </c>
      <c r="J5" s="77" t="s">
        <v>9</v>
      </c>
      <c r="K5" s="78" t="s">
        <v>30</v>
      </c>
      <c r="L5" s="78" t="s">
        <v>31</v>
      </c>
      <c r="M5" s="77" t="s">
        <v>9</v>
      </c>
      <c r="N5" s="78" t="s">
        <v>30</v>
      </c>
      <c r="O5" s="78" t="s">
        <v>31</v>
      </c>
      <c r="P5" s="78" t="s">
        <v>31</v>
      </c>
      <c r="Q5" s="78" t="s">
        <v>14</v>
      </c>
      <c r="R5" s="78" t="s">
        <v>4</v>
      </c>
    </row>
    <row r="6" spans="1:18" ht="21.75" customHeight="1">
      <c r="A6" s="5" t="s">
        <v>43</v>
      </c>
      <c r="B6" s="20"/>
      <c r="C6" s="24"/>
      <c r="D6" s="24"/>
      <c r="E6" s="19"/>
      <c r="F6" s="26"/>
      <c r="G6" s="19"/>
      <c r="H6" s="19"/>
      <c r="I6" s="29"/>
      <c r="J6" s="30"/>
      <c r="K6" s="31"/>
      <c r="L6" s="31"/>
      <c r="M6" s="30"/>
      <c r="N6" s="31"/>
      <c r="O6" s="31"/>
      <c r="P6" s="32"/>
      <c r="Q6" s="33"/>
      <c r="R6" s="34"/>
    </row>
    <row r="7" spans="1:18" ht="15.75" customHeight="1">
      <c r="A7" s="4" t="s">
        <v>6</v>
      </c>
      <c r="B7" s="21">
        <v>17.1</v>
      </c>
      <c r="C7" s="6">
        <v>2.35</v>
      </c>
      <c r="D7" s="6">
        <v>50</v>
      </c>
      <c r="E7" s="6">
        <v>0.044</v>
      </c>
      <c r="F7" s="21">
        <v>6</v>
      </c>
      <c r="G7" s="6">
        <v>3.8</v>
      </c>
      <c r="H7" s="46" t="str">
        <f>IF(R7=R$12,"OPTIMÁLNÍ","----")</f>
        <v>----</v>
      </c>
      <c r="I7" s="35">
        <f>G7/((3.14*(B7+2*F7)^2/4-3.14*B7^2/4)/1000000)</f>
        <v>8731.537393957777</v>
      </c>
      <c r="J7" s="36">
        <f>PI()/((1/(2*D7)*LN(B7/(B7-2*C7)))+(1/('Zadání parametrů'!D$12*(B7)/1000)))*('Zadání parametrů'!D$8-'Zadání parametrů'!D$7)</f>
        <v>24.16127732038603</v>
      </c>
      <c r="K7" s="37">
        <f>J7/1000*'Zadání parametrů'!D$6*'Zadání parametrů'!$D$5</f>
        <v>141.10185955105442</v>
      </c>
      <c r="L7" s="37">
        <f>K7*'Zadání parametrů'!$D$15</f>
        <v>208.26692784475435</v>
      </c>
      <c r="M7" s="36">
        <f>PI()/((1/(2*D7)*LN(B7/(B7-2*C7)))+(1/(2*E7)*LN((B7+2*F7)/B7))+(1/('Zadání parametrů'!D$12*(B7+2*F7)/1000)))*('Zadání parametrů'!D$8-'Zadání parametrů'!D$7)</f>
        <v>14.910692581414812</v>
      </c>
      <c r="N7" s="37">
        <f>M7/1000*'Zadání parametrů'!D$6*'Zadání parametrů'!$D$5</f>
        <v>87.0784446754625</v>
      </c>
      <c r="O7" s="37">
        <f>N7*'Zadání parametrů'!$D$15</f>
        <v>128.5281442197865</v>
      </c>
      <c r="P7" s="38">
        <f>L7-O7</f>
        <v>79.73878362496785</v>
      </c>
      <c r="Q7" s="8">
        <f>G7/P7*365</f>
        <v>17.394295936635054</v>
      </c>
      <c r="R7" s="43">
        <f>(O7*'Zadání parametrů'!$D$4)+G7</f>
        <v>260.856288439573</v>
      </c>
    </row>
    <row r="8" spans="1:18" ht="15.75" customHeight="1">
      <c r="A8" s="4" t="s">
        <v>6</v>
      </c>
      <c r="B8" s="22">
        <f aca="true" t="shared" si="0" ref="B8:D11">B$7</f>
        <v>17.1</v>
      </c>
      <c r="C8" s="59">
        <f t="shared" si="0"/>
        <v>2.35</v>
      </c>
      <c r="D8" s="59">
        <f t="shared" si="0"/>
        <v>50</v>
      </c>
      <c r="E8" s="59">
        <f>E7</f>
        <v>0.044</v>
      </c>
      <c r="F8" s="21">
        <v>9</v>
      </c>
      <c r="G8" s="6">
        <v>6.7</v>
      </c>
      <c r="H8" s="46" t="str">
        <f>IF(R8=R$12,"OPTIMÁLNÍ","----")</f>
        <v>----</v>
      </c>
      <c r="I8" s="35">
        <f>G8/((3.14*(B8+2*F8)^2/4-3.14*B8^2/4)/1000000)</f>
        <v>9083.686512488035</v>
      </c>
      <c r="J8" s="36">
        <f>PI()/((1/(2*D8)*LN(B8/(B8-2*C8)))+(1/('Zadání parametrů'!D$12*(B8)/1000)))*('Zadání parametrů'!D$8-'Zadání parametrů'!D$7)</f>
        <v>24.16127732038603</v>
      </c>
      <c r="K8" s="37">
        <f>J8/1000*'Zadání parametrů'!D$6*'Zadání parametrů'!$D$5</f>
        <v>141.10185955105442</v>
      </c>
      <c r="L8" s="37">
        <f>K8*'Zadání parametrů'!$D$15</f>
        <v>208.26692784475435</v>
      </c>
      <c r="M8" s="36">
        <f>PI()/((1/(2*D8)*LN(B8/(B8-2*C8)))+(1/(2*E8)*LN((B8+2*F8)/B8))+(1/('Zadání parametrů'!D$12*(B8+2*F8)/1000)))*('Zadání parametrů'!D$8-'Zadání parametrů'!D$7)</f>
        <v>12.823914535746844</v>
      </c>
      <c r="N8" s="37">
        <f>M8/1000*'Zadání parametrů'!D$6*'Zadání parametrů'!$D$5</f>
        <v>74.89166088876158</v>
      </c>
      <c r="O8" s="37">
        <f>N8*'Zadání parametrů'!$D$15</f>
        <v>110.54040098493488</v>
      </c>
      <c r="P8" s="38">
        <f>L8-O8</f>
        <v>97.72652685981947</v>
      </c>
      <c r="Q8" s="8">
        <f>G8/P8*365</f>
        <v>25.023911916033455</v>
      </c>
      <c r="R8" s="43">
        <f>(O8*'Zadání parametrů'!$D$4)+G8</f>
        <v>227.78080196986974</v>
      </c>
    </row>
    <row r="9" spans="1:18" ht="15.75" customHeight="1">
      <c r="A9" s="12" t="s">
        <v>6</v>
      </c>
      <c r="B9" s="22">
        <f t="shared" si="0"/>
        <v>17.1</v>
      </c>
      <c r="C9" s="59">
        <f t="shared" si="0"/>
        <v>2.35</v>
      </c>
      <c r="D9" s="59">
        <f t="shared" si="0"/>
        <v>50</v>
      </c>
      <c r="E9" s="59">
        <f aca="true" t="shared" si="1" ref="E9:E60">E8</f>
        <v>0.044</v>
      </c>
      <c r="F9" s="27">
        <v>13</v>
      </c>
      <c r="G9" s="13">
        <v>12.5</v>
      </c>
      <c r="H9" s="46" t="str">
        <f>IF(R9=R$12,"OPTIMÁLNÍ","----")</f>
        <v>----</v>
      </c>
      <c r="I9" s="35">
        <f>G9/((3.14*(B9+2*F9)^2/4-3.14*B9^2/4)/1000000)</f>
        <v>10173.502989382117</v>
      </c>
      <c r="J9" s="36">
        <f>PI()/((1/(2*D9)*LN(B9/(B9-2*C9)))+(1/('Zadání parametrů'!D$12*(B9)/1000)))*('Zadání parametrů'!D$8-'Zadání parametrů'!D$7)</f>
        <v>24.16127732038603</v>
      </c>
      <c r="K9" s="37">
        <f>J9/1000*'Zadání parametrů'!D$6*'Zadání parametrů'!$D$5</f>
        <v>141.10185955105442</v>
      </c>
      <c r="L9" s="37">
        <f>K9*'Zadání parametrů'!$D$15</f>
        <v>208.26692784475435</v>
      </c>
      <c r="M9" s="36">
        <f>PI()/((1/(2*D9)*LN(B9/(B9-2*C9)))+(1/(2*E9)*LN((B9+2*F9)/B9))+(1/('Zadání parametrů'!D$12*(B9+2*F9)/1000)))*('Zadání parametrů'!D$8-'Zadání parametrů'!D$7)</f>
        <v>11.020166809696175</v>
      </c>
      <c r="N9" s="37">
        <f>M9/1000*'Zadání parametrů'!D$6*'Zadání parametrů'!$D$5</f>
        <v>64.35777416862565</v>
      </c>
      <c r="O9" s="37">
        <f>N9*'Zadání parametrů'!$D$15</f>
        <v>94.99234065144532</v>
      </c>
      <c r="P9" s="38">
        <f>L9-O9</f>
        <v>113.27458719330903</v>
      </c>
      <c r="Q9" s="8">
        <f>G9/P9*365</f>
        <v>40.27823109356253</v>
      </c>
      <c r="R9" s="43">
        <f>(O9*'Zadání parametrů'!$D$4)+G9</f>
        <v>202.48468130289064</v>
      </c>
    </row>
    <row r="10" spans="1:18" ht="15.75" customHeight="1">
      <c r="A10" s="4" t="s">
        <v>6</v>
      </c>
      <c r="B10" s="22">
        <f t="shared" si="0"/>
        <v>17.1</v>
      </c>
      <c r="C10" s="59">
        <f t="shared" si="0"/>
        <v>2.35</v>
      </c>
      <c r="D10" s="59">
        <f t="shared" si="0"/>
        <v>50</v>
      </c>
      <c r="E10" s="59">
        <f t="shared" si="1"/>
        <v>0.044</v>
      </c>
      <c r="F10" s="21">
        <v>20</v>
      </c>
      <c r="G10" s="6">
        <v>23.2</v>
      </c>
      <c r="H10" s="46" t="str">
        <f>IF(R10=R$12,"OPTIMÁLNÍ","----")</f>
        <v>OPTIMÁLNÍ</v>
      </c>
      <c r="I10" s="35">
        <f>G10/((3.14*(B10+2*F10)^2/4-3.14*B10^2/4)/1000000)</f>
        <v>9957.594382543306</v>
      </c>
      <c r="J10" s="36">
        <f>PI()/((1/(2*D10)*LN(B10/(B10-2*C10)))+(1/('Zadání parametrů'!D$12*(B10)/1000)))*('Zadání parametrů'!D$8-'Zadání parametrů'!D$7)</f>
        <v>24.16127732038603</v>
      </c>
      <c r="K10" s="37">
        <f>J10/1000*'Zadání parametrů'!D$6*'Zadání parametrů'!$D$5</f>
        <v>141.10185955105442</v>
      </c>
      <c r="L10" s="37">
        <f>K10*'Zadání parametrů'!$D$15</f>
        <v>208.26692784475435</v>
      </c>
      <c r="M10" s="36">
        <f>PI()/((1/(2*D10)*LN(B10/(B10-2*C10)))+(1/(2*E10)*LN((B10+2*F10)/B10))+(1/('Zadání parametrů'!D$12*(B10+2*F10)/1000)))*('Zadání parametrů'!D$8-'Zadání parametrů'!D$7)</f>
        <v>9.146744264523207</v>
      </c>
      <c r="N10" s="37">
        <f>M10/1000*'Zadání parametrů'!D$6*'Zadání parametrů'!$D$5</f>
        <v>53.41698650481553</v>
      </c>
      <c r="O10" s="37">
        <f>N10*'Zadání parametrů'!$D$15</f>
        <v>78.84369284344771</v>
      </c>
      <c r="P10" s="38">
        <f>L10-O10</f>
        <v>129.42323500130664</v>
      </c>
      <c r="Q10" s="8">
        <f>G10/P10*365</f>
        <v>65.42874623644285</v>
      </c>
      <c r="R10" s="43">
        <f>(O10*'Zadání parametrů'!$D$4)+G10</f>
        <v>180.8873856868954</v>
      </c>
    </row>
    <row r="11" spans="1:18" ht="15.75" customHeight="1">
      <c r="A11" s="4" t="s">
        <v>6</v>
      </c>
      <c r="B11" s="22">
        <f t="shared" si="0"/>
        <v>17.1</v>
      </c>
      <c r="C11" s="59">
        <f t="shared" si="0"/>
        <v>2.35</v>
      </c>
      <c r="D11" s="59">
        <f t="shared" si="0"/>
        <v>50</v>
      </c>
      <c r="E11" s="59">
        <f t="shared" si="1"/>
        <v>0.044</v>
      </c>
      <c r="F11" s="21">
        <v>25</v>
      </c>
      <c r="G11" s="6">
        <v>39</v>
      </c>
      <c r="H11" s="46" t="str">
        <f>IF(R11=R$12,"OPTIMÁLNÍ","----")</f>
        <v>----</v>
      </c>
      <c r="I11" s="35">
        <f>G11/((3.14*(B11+2*F11)^2/4-3.14*B11^2/4)/1000000)</f>
        <v>11800.838162095104</v>
      </c>
      <c r="J11" s="36">
        <f>PI()/((1/(2*D11)*LN(B11/(B11-2*C11)))+(1/('Zadání parametrů'!D$12*(B11)/1000)))*('Zadání parametrů'!D$8-'Zadání parametrů'!D$7)</f>
        <v>24.16127732038603</v>
      </c>
      <c r="K11" s="37">
        <f>J11/1000*'Zadání parametrů'!D$6*'Zadání parametrů'!$D$5</f>
        <v>141.10185955105442</v>
      </c>
      <c r="L11" s="37">
        <f>K11*'Zadání parametrů'!$D$15</f>
        <v>208.26692784475435</v>
      </c>
      <c r="M11" s="36">
        <f>PI()/((1/(2*D11)*LN(B11/(B11-2*C11)))+(1/(2*E11)*LN((B11+2*F11)/B11))+(1/('Zadání parametrů'!D$12*(B11+2*F11)/1000)))*('Zadání parametrů'!D$8-'Zadání parametrů'!D$7)</f>
        <v>8.301907612640788</v>
      </c>
      <c r="N11" s="37">
        <f>M11/1000*'Zadání parametrů'!D$6*'Zadání parametrů'!$D$5</f>
        <v>48.4831404578222</v>
      </c>
      <c r="O11" s="37">
        <f>N11*'Zadání parametrů'!$D$15</f>
        <v>71.56131568742951</v>
      </c>
      <c r="P11" s="38">
        <f>L11-O11</f>
        <v>136.70561215732482</v>
      </c>
      <c r="Q11" s="8">
        <f>G11/P11*365</f>
        <v>104.12886329507779</v>
      </c>
      <c r="R11" s="43">
        <f>(O11*'Zadání parametrů'!$D$4)+G11</f>
        <v>182.12263137485903</v>
      </c>
    </row>
    <row r="12" spans="1:18" ht="15.75" customHeight="1">
      <c r="A12" s="40"/>
      <c r="B12" s="20"/>
      <c r="C12" s="23"/>
      <c r="D12" s="28"/>
      <c r="E12" s="28"/>
      <c r="F12" s="20"/>
      <c r="G12" s="23"/>
      <c r="H12" s="23"/>
      <c r="I12" s="29"/>
      <c r="J12" s="29"/>
      <c r="K12" s="30"/>
      <c r="L12" s="30"/>
      <c r="M12" s="30"/>
      <c r="N12" s="30"/>
      <c r="O12" s="47" t="s">
        <v>53</v>
      </c>
      <c r="P12" s="32"/>
      <c r="Q12" s="8"/>
      <c r="R12" s="45">
        <f>MIN(R7:R11)</f>
        <v>180.8873856868954</v>
      </c>
    </row>
    <row r="13" spans="1:18" ht="21.75" customHeight="1">
      <c r="A13" s="5" t="s">
        <v>59</v>
      </c>
      <c r="B13" s="20"/>
      <c r="C13" s="40"/>
      <c r="D13" s="28"/>
      <c r="E13" s="28"/>
      <c r="F13" s="20"/>
      <c r="G13" s="23"/>
      <c r="H13" s="23"/>
      <c r="I13" s="29"/>
      <c r="J13" s="29"/>
      <c r="K13" s="30"/>
      <c r="L13" s="30"/>
      <c r="M13" s="30"/>
      <c r="N13" s="30"/>
      <c r="O13" s="31"/>
      <c r="P13" s="32"/>
      <c r="Q13" s="33"/>
      <c r="R13" s="42"/>
    </row>
    <row r="14" spans="1:18" ht="12.75">
      <c r="A14" s="4" t="s">
        <v>6</v>
      </c>
      <c r="B14" s="21">
        <v>21.4</v>
      </c>
      <c r="C14" s="6">
        <v>2.65</v>
      </c>
      <c r="D14" s="59">
        <f>D$7</f>
        <v>50</v>
      </c>
      <c r="E14" s="6">
        <v>0.044</v>
      </c>
      <c r="F14" s="21">
        <v>6</v>
      </c>
      <c r="G14" s="6">
        <v>4.2</v>
      </c>
      <c r="H14" s="46" t="str">
        <f aca="true" t="shared" si="2" ref="H14:H21">IF(R14=R$23,"OPTIMÁLNÍ","----")</f>
        <v>----</v>
      </c>
      <c r="I14" s="35">
        <f>G14/((3.14*(B14+2*F14)^2/4-3.14*B14^2/4)/1000000)</f>
        <v>8136.129062253009</v>
      </c>
      <c r="J14" s="36">
        <f>PI()/((1/(2*D14)*LN(B14/(B14-2*C14)))+(1/('Zadání parametrů'!D$12*(B14)/1000)))*('Zadání parametrů'!D$8-'Zadání parametrů'!D$7)</f>
        <v>30.235124567195157</v>
      </c>
      <c r="K14" s="37">
        <f>J14/1000*'Zadání parametrů'!D$6*'Zadání parametrů'!$D$5</f>
        <v>176.5731274724197</v>
      </c>
      <c r="L14" s="37">
        <f>K14*'Zadání parametrů'!$D$15</f>
        <v>260.62266589275606</v>
      </c>
      <c r="M14" s="36">
        <f>PI()/((1/(2*D14)*LN(B14/(B14-2*C14)))+(1/(2*E14)*LN((B14+2*F14)/B14))+(1/('Zadání parametrů'!D$12*(B14+2*F14)/1000)))*('Zadání parametrů'!D$8-'Zadání parametrů'!D$7)</f>
        <v>17.54959729170139</v>
      </c>
      <c r="N14" s="37">
        <f>M14/1000*'Zadání parametrů'!D$6*'Zadání parametrů'!$D$5</f>
        <v>102.4896481835361</v>
      </c>
      <c r="O14" s="37">
        <f>N14*'Zadání parametrů'!$D$15</f>
        <v>151.27514428930334</v>
      </c>
      <c r="P14" s="38">
        <f>L14-O14</f>
        <v>109.34752160345272</v>
      </c>
      <c r="Q14" s="8">
        <f>G14/P14*365</f>
        <v>14.019522139325694</v>
      </c>
      <c r="R14" s="43">
        <f>(O14*'Zadání parametrů'!$D$4)+G14</f>
        <v>306.75028857860667</v>
      </c>
    </row>
    <row r="15" spans="1:18" ht="12.75">
      <c r="A15" s="4" t="s">
        <v>6</v>
      </c>
      <c r="B15" s="22">
        <f>B$14</f>
        <v>21.4</v>
      </c>
      <c r="C15" s="59">
        <f>C$14</f>
        <v>2.65</v>
      </c>
      <c r="D15" s="59">
        <f>D$7</f>
        <v>50</v>
      </c>
      <c r="E15" s="59">
        <f t="shared" si="1"/>
        <v>0.044</v>
      </c>
      <c r="F15" s="21">
        <v>9</v>
      </c>
      <c r="G15" s="6">
        <v>7.2</v>
      </c>
      <c r="H15" s="46" t="str">
        <f t="shared" si="2"/>
        <v>----</v>
      </c>
      <c r="I15" s="35">
        <f>G15/((3.14*(B15+2*F15)^2/4-3.14*B15^2/4)/1000000)</f>
        <v>8380.824673147838</v>
      </c>
      <c r="J15" s="36">
        <f>PI()/((1/(2*D15)*LN(B15/(B15-2*C15)))+(1/('Zadání parametrů'!D$12*(B15)/1000)))*('Zadání parametrů'!D$8-'Zadání parametrů'!D$7)</f>
        <v>30.235124567195157</v>
      </c>
      <c r="K15" s="37">
        <f>J15/1000*'Zadání parametrů'!D$6*'Zadání parametrů'!$D$5</f>
        <v>176.5731274724197</v>
      </c>
      <c r="L15" s="37">
        <f>K15*'Zadání parametrů'!$D$15</f>
        <v>260.62266589275606</v>
      </c>
      <c r="M15" s="36">
        <f>PI()/((1/(2*D15)*LN(B15/(B15-2*C15)))+(1/(2*E15)*LN((B15+2*F15)/B15))+(1/('Zadání parametrů'!D$12*(B15+2*F15)/1000)))*('Zadání parametrů'!D$8-'Zadání parametrů'!D$7)</f>
        <v>14.91735170525568</v>
      </c>
      <c r="N15" s="37">
        <f>M15/1000*'Zadání parametrů'!D$6*'Zadání parametrů'!$D$5</f>
        <v>87.11733395869317</v>
      </c>
      <c r="O15" s="37">
        <f>N15*'Zadání parametrů'!$D$15</f>
        <v>128.58554496255704</v>
      </c>
      <c r="P15" s="38">
        <f>L15-O15</f>
        <v>132.03712093019902</v>
      </c>
      <c r="Q15" s="8">
        <f>G15/P15*365</f>
        <v>19.903493665158628</v>
      </c>
      <c r="R15" s="43">
        <f>(O15*'Zadání parametrů'!$D$4)+G15</f>
        <v>264.37108992511406</v>
      </c>
    </row>
    <row r="16" spans="1:18" ht="12.75">
      <c r="A16" s="12" t="s">
        <v>6</v>
      </c>
      <c r="B16" s="22">
        <f aca="true" t="shared" si="3" ref="B16:C22">B$14</f>
        <v>21.4</v>
      </c>
      <c r="C16" s="59">
        <f t="shared" si="3"/>
        <v>2.65</v>
      </c>
      <c r="D16" s="59">
        <f>D$7</f>
        <v>50</v>
      </c>
      <c r="E16" s="59">
        <f t="shared" si="1"/>
        <v>0.044</v>
      </c>
      <c r="F16" s="27">
        <v>13</v>
      </c>
      <c r="G16" s="13">
        <v>13.2</v>
      </c>
      <c r="H16" s="46" t="str">
        <f t="shared" si="2"/>
        <v>----</v>
      </c>
      <c r="I16" s="35">
        <f>G16/((3.14*(B16+2*F16)^2/4-3.14*B16^2/4)/1000000)</f>
        <v>9400.316762189077</v>
      </c>
      <c r="J16" s="36">
        <f>PI()/((1/(2*D16)*LN(B16/(B16-2*C16)))+(1/('Zadání parametrů'!D$12*(B16)/1000)))*('Zadání parametrů'!D$8-'Zadání parametrů'!D$7)</f>
        <v>30.235124567195157</v>
      </c>
      <c r="K16" s="37">
        <f>J16/1000*'Zadání parametrů'!D$6*'Zadání parametrů'!$D$5</f>
        <v>176.5731274724197</v>
      </c>
      <c r="L16" s="37">
        <f>K16*'Zadání parametrů'!$D$15</f>
        <v>260.62266589275606</v>
      </c>
      <c r="M16" s="36">
        <f>PI()/((1/(2*D16)*LN(B16/(B16-2*C16)))+(1/(2*E16)*LN((B16+2*F16)/B16))+(1/('Zadání parametrů'!D$12*(B16+2*F16)/1000)))*('Zadání parametrů'!D$8-'Zadání parametrů'!D$7)</f>
        <v>12.679903936120922</v>
      </c>
      <c r="N16" s="37">
        <f>M16/1000*'Zadání parametrů'!D$6*'Zadání parametrů'!$D$5</f>
        <v>74.0506389869462</v>
      </c>
      <c r="O16" s="37">
        <f>N16*'Zadání parametrů'!$D$15</f>
        <v>109.29904918207032</v>
      </c>
      <c r="P16" s="38">
        <f>L16-O16</f>
        <v>151.32361671068574</v>
      </c>
      <c r="Q16" s="8">
        <f>G16/P16*365</f>
        <v>31.839048687367093</v>
      </c>
      <c r="R16" s="43">
        <f>(O16*'Zadání parametrů'!$D$4)+G16</f>
        <v>231.79809836414063</v>
      </c>
    </row>
    <row r="17" spans="1:18" ht="12.75">
      <c r="A17" s="12" t="s">
        <v>6</v>
      </c>
      <c r="B17" s="22">
        <f t="shared" si="3"/>
        <v>21.4</v>
      </c>
      <c r="C17" s="59">
        <f t="shared" si="3"/>
        <v>2.65</v>
      </c>
      <c r="D17" s="59">
        <f>D$7</f>
        <v>50</v>
      </c>
      <c r="E17" s="59">
        <f t="shared" si="1"/>
        <v>0.044</v>
      </c>
      <c r="F17" s="27">
        <v>20</v>
      </c>
      <c r="G17" s="13">
        <v>25.6</v>
      </c>
      <c r="H17" s="46" t="str">
        <f t="shared" si="2"/>
        <v>OPTIMÁLNÍ</v>
      </c>
      <c r="I17" s="35">
        <f>G17/((3.14*(B17+2*F17)^2/4-3.14*B17^2/4)/1000000)</f>
        <v>9846.456814055819</v>
      </c>
      <c r="J17" s="36">
        <f>PI()/((1/(2*D17)*LN(B17/(B17-2*C17)))+(1/('Zadání parametrů'!D$12*(B17)/1000)))*('Zadání parametrů'!D$8-'Zadání parametrů'!D$7)</f>
        <v>30.235124567195157</v>
      </c>
      <c r="K17" s="37">
        <f>J17/1000*'Zadání parametrů'!D$6*'Zadání parametrů'!$D$5</f>
        <v>176.5731274724197</v>
      </c>
      <c r="L17" s="37">
        <f>K17*'Zadání parametrů'!$D$15</f>
        <v>260.62266589275606</v>
      </c>
      <c r="M17" s="36">
        <f>PI()/((1/(2*D17)*LN(B17/(B17-2*C17)))+(1/(2*E17)*LN((B17+2*F17)/B17))+(1/('Zadání parametrů'!D$12*(B17+2*F17)/1000)))*('Zadání parametrů'!D$8-'Zadání parametrů'!D$7)</f>
        <v>10.388102846214236</v>
      </c>
      <c r="N17" s="37">
        <f>M17/1000*'Zadání parametrů'!D$6*'Zadání parametrů'!$D$5</f>
        <v>60.66652062189114</v>
      </c>
      <c r="O17" s="37">
        <f>N17*'Zadání parametrů'!$D$15</f>
        <v>89.54403516120979</v>
      </c>
      <c r="P17" s="38">
        <f>L17-O17</f>
        <v>171.07863073154627</v>
      </c>
      <c r="Q17" s="8">
        <f>G17/P17*365</f>
        <v>54.61815984874493</v>
      </c>
      <c r="R17" s="43">
        <f>(O17*'Zadání parametrů'!$D$4)+G17</f>
        <v>204.68807032241958</v>
      </c>
    </row>
    <row r="18" spans="1:18" ht="12.75">
      <c r="A18" s="12" t="s">
        <v>6</v>
      </c>
      <c r="B18" s="22">
        <f t="shared" si="3"/>
        <v>21.4</v>
      </c>
      <c r="C18" s="59">
        <f t="shared" si="3"/>
        <v>2.65</v>
      </c>
      <c r="D18" s="59">
        <f>D$7</f>
        <v>50</v>
      </c>
      <c r="E18" s="59">
        <f t="shared" si="1"/>
        <v>0.044</v>
      </c>
      <c r="F18" s="21">
        <v>25</v>
      </c>
      <c r="G18" s="6">
        <v>44</v>
      </c>
      <c r="H18" s="46" t="str">
        <f t="shared" si="2"/>
        <v>----</v>
      </c>
      <c r="I18" s="35">
        <f>G18/((3.14*(B18+2*F18)^2/4-3.14*B18^2/4)/1000000)</f>
        <v>12079.947287502742</v>
      </c>
      <c r="J18" s="36">
        <f>PI()/((1/(2*D18)*LN(B18/(B18-2*C18)))+(1/('Zadání parametrů'!D$12*(B18)/1000)))*('Zadání parametrů'!D$8-'Zadání parametrů'!D$7)</f>
        <v>30.235124567195157</v>
      </c>
      <c r="K18" s="37">
        <f>J18/1000*'Zadání parametrů'!D$6*'Zadání parametrů'!$D$5</f>
        <v>176.5731274724197</v>
      </c>
      <c r="L18" s="37">
        <f>K18*'Zadání parametrů'!$D$15</f>
        <v>260.62266589275606</v>
      </c>
      <c r="M18" s="36">
        <f>PI()/((1/(2*D18)*LN(B18/(B18-2*C18)))+(1/(2*E18)*LN((B18+2*F18)/B18))+(1/('Zadání parametrů'!D$12*(B18+2*F18)/1000)))*('Zadání parametrů'!D$8-'Zadání parametrů'!D$7)</f>
        <v>9.365134328462803</v>
      </c>
      <c r="N18" s="37">
        <f>M18/1000*'Zadání parametrů'!D$6*'Zadání parametrů'!$D$5</f>
        <v>54.69238447822277</v>
      </c>
      <c r="O18" s="37">
        <f>N18*'Zadání parametrů'!$D$15</f>
        <v>80.7261855231763</v>
      </c>
      <c r="P18" s="38">
        <f>L18-O18</f>
        <v>179.89648036957976</v>
      </c>
      <c r="Q18" s="8">
        <f>G18/P18*365</f>
        <v>89.27356425765694</v>
      </c>
      <c r="R18" s="43">
        <f>(O18*'Zadání parametrů'!$D$4)+G18</f>
        <v>205.4523710463526</v>
      </c>
    </row>
    <row r="19" spans="1:18" ht="12.75">
      <c r="A19" s="4"/>
      <c r="B19" s="22"/>
      <c r="C19" s="59"/>
      <c r="D19" s="59"/>
      <c r="E19" s="59"/>
      <c r="F19" s="21"/>
      <c r="G19" s="6"/>
      <c r="H19" s="46"/>
      <c r="I19" s="35"/>
      <c r="J19" s="36"/>
      <c r="K19" s="37"/>
      <c r="L19" s="37"/>
      <c r="M19" s="36"/>
      <c r="N19" s="37"/>
      <c r="O19" s="37"/>
      <c r="P19" s="38"/>
      <c r="Q19" s="8"/>
      <c r="R19" s="43"/>
    </row>
    <row r="20" spans="1:18" ht="12.75">
      <c r="A20" s="4" t="s">
        <v>15</v>
      </c>
      <c r="B20" s="22">
        <f t="shared" si="3"/>
        <v>21.4</v>
      </c>
      <c r="C20" s="59">
        <f t="shared" si="3"/>
        <v>2.65</v>
      </c>
      <c r="D20" s="59">
        <f>D$7</f>
        <v>50</v>
      </c>
      <c r="E20" s="6">
        <v>0.038</v>
      </c>
      <c r="F20" s="21">
        <v>20</v>
      </c>
      <c r="G20" s="6">
        <v>71</v>
      </c>
      <c r="H20" s="46" t="str">
        <f t="shared" si="2"/>
        <v>----</v>
      </c>
      <c r="I20" s="35">
        <f>G20/((3.14*(B20+2*F20)^2/4-3.14*B20^2/4)/1000000)</f>
        <v>27308.532570232932</v>
      </c>
      <c r="J20" s="36">
        <f>PI()/((1/(2*D20)*LN(B20/(B20-2*C20)))+(1/('Zadání parametrů'!D$12*(B20)/1000)))*('Zadání parametrů'!D$8-'Zadání parametrů'!D$7)</f>
        <v>30.235124567195157</v>
      </c>
      <c r="K20" s="37">
        <f>J20/1000*'Zadání parametrů'!D$6*'Zadání parametrů'!$D$5</f>
        <v>176.5731274724197</v>
      </c>
      <c r="L20" s="37">
        <f>K20*'Zadání parametrů'!$D$15</f>
        <v>260.62266589275606</v>
      </c>
      <c r="M20" s="36">
        <f>PI()/((1/(2*D20)*LN(B20/(B20-2*C20)))+(1/(2*E20)*LN((B20+2*F20)/B20))+(1/('Zadání parametrů'!D$12*(B20+2*F20)/1000)))*('Zadání parametrů'!D$8-'Zadání parametrů'!D$7)</f>
        <v>9.120646876778476</v>
      </c>
      <c r="N20" s="37">
        <f>M20/1000*'Zadání parametrů'!D$6*'Zadání parametrů'!$D$5</f>
        <v>53.264577760386295</v>
      </c>
      <c r="O20" s="37">
        <f>N20*'Zadání parametrů'!$D$15</f>
        <v>78.61873690679353</v>
      </c>
      <c r="P20" s="38">
        <f>L20-O20</f>
        <v>182.00392898596255</v>
      </c>
      <c r="Q20" s="8">
        <f>G20/P20*365</f>
        <v>142.3870360622751</v>
      </c>
      <c r="R20" s="43">
        <f>(O20*'Zadání parametrů'!$D$4)+G20</f>
        <v>228.23747381358706</v>
      </c>
    </row>
    <row r="21" spans="1:18" ht="12.75">
      <c r="A21" s="4" t="s">
        <v>15</v>
      </c>
      <c r="B21" s="22">
        <f t="shared" si="3"/>
        <v>21.4</v>
      </c>
      <c r="C21" s="59">
        <f t="shared" si="3"/>
        <v>2.65</v>
      </c>
      <c r="D21" s="59">
        <f>D$7</f>
        <v>50</v>
      </c>
      <c r="E21" s="59">
        <f t="shared" si="1"/>
        <v>0.038</v>
      </c>
      <c r="F21" s="21">
        <v>25</v>
      </c>
      <c r="G21" s="6">
        <v>74</v>
      </c>
      <c r="H21" s="46" t="str">
        <f t="shared" si="2"/>
        <v>----</v>
      </c>
      <c r="I21" s="35">
        <f>G21/((3.14*(B21+2*F21)^2/4-3.14*B21^2/4)/1000000)</f>
        <v>20316.27498352734</v>
      </c>
      <c r="J21" s="36">
        <f>PI()/((1/(2*D21)*LN(B21/(B21-2*C21)))+(1/('Zadání parametrů'!D$12*(B21)/1000)))*('Zadání parametrů'!D$8-'Zadání parametrů'!D$7)</f>
        <v>30.235124567195157</v>
      </c>
      <c r="K21" s="37">
        <f>J21/1000*'Zadání parametrů'!D$6*'Zadání parametrů'!$D$5</f>
        <v>176.5731274724197</v>
      </c>
      <c r="L21" s="37">
        <f>K21*'Zadání parametrů'!$D$15</f>
        <v>260.62266589275606</v>
      </c>
      <c r="M21" s="36">
        <f>PI()/((1/(2*D21)*LN(B21/(B21-2*C21)))+(1/(2*E21)*LN((B21+2*F21)/B21))+(1/('Zadání parametrů'!D$12*(B21+2*F21)/1000)))*('Zadání parametrů'!D$8-'Zadání parametrů'!D$7)</f>
        <v>8.191923642021099</v>
      </c>
      <c r="N21" s="37">
        <f>M21/1000*'Zadání parametrů'!D$6*'Zadání parametrů'!$D$5</f>
        <v>47.840834069403215</v>
      </c>
      <c r="O21" s="37">
        <f>N21*'Zadání parametrů'!$D$15</f>
        <v>70.61326880359181</v>
      </c>
      <c r="P21" s="38">
        <f>L21-O21</f>
        <v>190.00939708916425</v>
      </c>
      <c r="Q21" s="8">
        <f>G21/P21*365</f>
        <v>142.15086418765503</v>
      </c>
      <c r="R21" s="43">
        <f>(O21*'Zadání parametrů'!$D$4)+G21</f>
        <v>215.22653760718362</v>
      </c>
    </row>
    <row r="22" spans="1:18" ht="12.75">
      <c r="A22" s="4" t="s">
        <v>15</v>
      </c>
      <c r="B22" s="22">
        <f t="shared" si="3"/>
        <v>21.4</v>
      </c>
      <c r="C22" s="59">
        <f t="shared" si="3"/>
        <v>2.65</v>
      </c>
      <c r="D22" s="59">
        <f>D$7</f>
        <v>50</v>
      </c>
      <c r="E22" s="59">
        <f t="shared" si="1"/>
        <v>0.038</v>
      </c>
      <c r="F22" s="21">
        <v>30</v>
      </c>
      <c r="G22" s="6">
        <v>79</v>
      </c>
      <c r="H22" s="46" t="str">
        <f>IF(R22=R$23,"OPTIMÁLNÍ","----")</f>
        <v>----</v>
      </c>
      <c r="I22" s="35">
        <f>G22/((3.14*(B22+2*F22)^2/4-3.14*B22^2/4)/1000000)</f>
        <v>16315.976438903894</v>
      </c>
      <c r="J22" s="36">
        <f>PI()/((1/(2*D22)*LN(B22/(B22-2*C22)))+(1/('Zadání parametrů'!D$12*(B22)/1000)))*('Zadání parametrů'!D$8-'Zadání parametrů'!D$7)</f>
        <v>30.235124567195157</v>
      </c>
      <c r="K22" s="37">
        <f>J22/1000*'Zadání parametrů'!D$6*'Zadání parametrů'!$D$5</f>
        <v>176.5731274724197</v>
      </c>
      <c r="L22" s="37">
        <f>K22*'Zadání parametrů'!$D$15</f>
        <v>260.62266589275606</v>
      </c>
      <c r="M22" s="36">
        <f>PI()/((1/(2*D22)*LN(B22/(B22-2*C22)))+(1/(2*E22)*LN((B22+2*F22)/B22))+(1/('Zadání parametrů'!D$12*(B22+2*F22)/1000)))*('Zadání parametrů'!D$8-'Zadání parametrů'!D$7)</f>
        <v>7.515736575267982</v>
      </c>
      <c r="N22" s="37">
        <f>M22/1000*'Zadání parametrů'!D$6*'Zadání parametrů'!$D$5</f>
        <v>43.89190159956502</v>
      </c>
      <c r="O22" s="37">
        <f>N22*'Zadání parametrů'!$D$15</f>
        <v>64.78462815791683</v>
      </c>
      <c r="P22" s="38">
        <f>L22-O22</f>
        <v>195.83803773483925</v>
      </c>
      <c r="Q22" s="8">
        <f>G22/P22*365</f>
        <v>147.23901614579088</v>
      </c>
      <c r="R22" s="43">
        <f>(O22*'Zadání parametrů'!$D$4)+G22</f>
        <v>208.56925631583366</v>
      </c>
    </row>
    <row r="23" spans="1:18" ht="15.75" customHeight="1">
      <c r="A23" s="40"/>
      <c r="B23" s="20"/>
      <c r="C23" s="23"/>
      <c r="D23" s="28"/>
      <c r="E23" s="28"/>
      <c r="F23" s="20"/>
      <c r="G23" s="23"/>
      <c r="H23" s="20"/>
      <c r="I23" s="29"/>
      <c r="J23" s="29"/>
      <c r="K23" s="30"/>
      <c r="L23" s="30"/>
      <c r="M23" s="30"/>
      <c r="N23" s="30"/>
      <c r="O23" s="47" t="s">
        <v>53</v>
      </c>
      <c r="P23" s="32"/>
      <c r="Q23" s="8"/>
      <c r="R23" s="45">
        <f>MIN(R14:R22)</f>
        <v>204.68807032241958</v>
      </c>
    </row>
    <row r="24" spans="1:18" ht="21.75" customHeight="1">
      <c r="A24" s="39" t="s">
        <v>60</v>
      </c>
      <c r="B24" s="20"/>
      <c r="C24" s="40"/>
      <c r="D24" s="28"/>
      <c r="E24" s="28"/>
      <c r="F24" s="20"/>
      <c r="G24" s="23"/>
      <c r="H24" s="20"/>
      <c r="I24" s="29"/>
      <c r="J24" s="29"/>
      <c r="K24" s="30"/>
      <c r="L24" s="30"/>
      <c r="M24" s="30"/>
      <c r="N24" s="30"/>
      <c r="O24" s="31"/>
      <c r="P24" s="32"/>
      <c r="Q24" s="33"/>
      <c r="R24" s="41"/>
    </row>
    <row r="25" spans="1:19" s="18" customFormat="1" ht="12.75">
      <c r="A25" s="4" t="s">
        <v>6</v>
      </c>
      <c r="B25" s="21">
        <v>26.9</v>
      </c>
      <c r="C25" s="6">
        <v>2.65</v>
      </c>
      <c r="D25" s="59">
        <f aca="true" t="shared" si="4" ref="D25:D71">D$7</f>
        <v>50</v>
      </c>
      <c r="E25" s="6">
        <v>0.044</v>
      </c>
      <c r="F25" s="21">
        <v>6</v>
      </c>
      <c r="G25" s="6">
        <v>5.4</v>
      </c>
      <c r="H25" s="46" t="str">
        <f>IF(R25=R$34,"OPTIMÁLNÍ","----")</f>
        <v>----</v>
      </c>
      <c r="I25" s="35">
        <f>G25/((3.14*(B25+2*F25)^2/4-3.14*B25^2/4)/1000000)</f>
        <v>8711.981879077694</v>
      </c>
      <c r="J25" s="36">
        <f>PI()/((1/(2*D25)*LN(B25/(B25-2*C25)))+(1/('Zadání parametrů'!D$12*(B25)/1000)))*('Zadání parametrů'!D$8-'Zadání parametrů'!D$7)</f>
        <v>38.00654477010285</v>
      </c>
      <c r="K25" s="37">
        <f>J25/1000*'Zadání parametrů'!D$6*'Zadání parametrů'!$D$5</f>
        <v>221.9582214574006</v>
      </c>
      <c r="L25" s="37">
        <f>K25*'Zadání parametrů'!$D$15</f>
        <v>327.6112521826295</v>
      </c>
      <c r="M25" s="36">
        <f>PI()/((1/(2*D25)*LN(B25/(B25-2*C25)))+(1/(2*E25)*LN((B25+2*F25)/B25))+(1/('Zadání parametrů'!D$12*(B25+2*F25)/1000)))*('Zadání parametrů'!D$8-'Zadání parametrů'!D$7)</f>
        <v>20.898841026041456</v>
      </c>
      <c r="N25" s="37">
        <f>M25/1000*'Zadání parametrů'!D$6*'Zadání parametrů'!$D$5</f>
        <v>122.0492315920821</v>
      </c>
      <c r="O25" s="37">
        <f>N25*'Zadání parametrů'!$D$15</f>
        <v>180.14517023638987</v>
      </c>
      <c r="P25" s="38">
        <f>L25-O25</f>
        <v>147.46608194623965</v>
      </c>
      <c r="Q25" s="8">
        <f>G25/P25*365</f>
        <v>13.365785365603932</v>
      </c>
      <c r="R25" s="43">
        <f>(O25*'Zadání parametrů'!$D$4)+G25</f>
        <v>365.6903404727797</v>
      </c>
      <c r="S25" s="44"/>
    </row>
    <row r="26" spans="1:18" ht="12.75">
      <c r="A26" s="4" t="s">
        <v>6</v>
      </c>
      <c r="B26" s="22">
        <f>B$25</f>
        <v>26.9</v>
      </c>
      <c r="C26" s="59">
        <f>C$25</f>
        <v>2.65</v>
      </c>
      <c r="D26" s="59">
        <f t="shared" si="4"/>
        <v>50</v>
      </c>
      <c r="E26" s="59">
        <f t="shared" si="1"/>
        <v>0.044</v>
      </c>
      <c r="F26" s="21">
        <v>9</v>
      </c>
      <c r="G26" s="6">
        <v>8.4</v>
      </c>
      <c r="H26" s="46" t="str">
        <f aca="true" t="shared" si="5" ref="H26:H33">IF(R26=R$34,"OPTIMÁLNÍ","----")</f>
        <v>----</v>
      </c>
      <c r="I26" s="35">
        <f>G26/((3.14*(B26+2*F26)^2/4-3.14*B26^2/4)/1000000)</f>
        <v>8279.663372543453</v>
      </c>
      <c r="J26" s="36">
        <f>PI()/((1/(2*D26)*LN(B26/(B26-2*C26)))+(1/('Zadání parametrů'!D$12*(B26)/1000)))*('Zadání parametrů'!D$8-'Zadání parametrů'!D$7)</f>
        <v>38.00654477010285</v>
      </c>
      <c r="K26" s="37">
        <f>J26/1000*'Zadání parametrů'!D$6*'Zadání parametrů'!$D$5</f>
        <v>221.9582214574006</v>
      </c>
      <c r="L26" s="37">
        <f>K26*'Zadání parametrů'!$D$15</f>
        <v>327.6112521826295</v>
      </c>
      <c r="M26" s="36">
        <f>PI()/((1/(2*D26)*LN(B26/(B26-2*C26)))+(1/(2*E26)*LN((B26+2*F26)/B26))+(1/('Zadání parametrů'!D$12*(B26+2*F26)/1000)))*('Zadání parametrů'!D$8-'Zadání parametrů'!D$7)</f>
        <v>17.55932590694251</v>
      </c>
      <c r="N26" s="37">
        <f>M26/1000*'Zadání parametrů'!D$6*'Zadání parametrů'!$D$5</f>
        <v>102.54646329654426</v>
      </c>
      <c r="O26" s="37">
        <f>N26*'Zadání parametrů'!$D$15</f>
        <v>151.35900363090954</v>
      </c>
      <c r="P26" s="38">
        <f>L26-O26</f>
        <v>176.25224855172</v>
      </c>
      <c r="Q26" s="8">
        <f>G26/P26*365</f>
        <v>17.395522753290173</v>
      </c>
      <c r="R26" s="43">
        <f>(O26*'Zadání parametrů'!$D$4)+G26</f>
        <v>311.11800726181906</v>
      </c>
    </row>
    <row r="27" spans="1:18" ht="12.75">
      <c r="A27" s="4" t="s">
        <v>6</v>
      </c>
      <c r="B27" s="22">
        <f aca="true" t="shared" si="6" ref="B27:C33">B$25</f>
        <v>26.9</v>
      </c>
      <c r="C27" s="59">
        <f t="shared" si="6"/>
        <v>2.65</v>
      </c>
      <c r="D27" s="59">
        <f t="shared" si="4"/>
        <v>50</v>
      </c>
      <c r="E27" s="59">
        <f t="shared" si="1"/>
        <v>0.044</v>
      </c>
      <c r="F27" s="27">
        <v>13</v>
      </c>
      <c r="G27" s="6">
        <v>15.9</v>
      </c>
      <c r="H27" s="46" t="str">
        <f t="shared" si="5"/>
        <v>----</v>
      </c>
      <c r="I27" s="35">
        <f>G27/((3.14*(B27+2*F27)^2/4-3.14*B27^2/4)/1000000)</f>
        <v>9762.279289600776</v>
      </c>
      <c r="J27" s="36">
        <f>PI()/((1/(2*D27)*LN(B27/(B27-2*C27)))+(1/('Zadání parametrů'!D$12*(B27)/1000)))*('Zadání parametrů'!D$8-'Zadání parametrů'!D$7)</f>
        <v>38.00654477010285</v>
      </c>
      <c r="K27" s="37">
        <f>J27/1000*'Zadání parametrů'!D$6*'Zadání parametrů'!$D$5</f>
        <v>221.9582214574006</v>
      </c>
      <c r="L27" s="37">
        <f>K27*'Zadání parametrů'!$D$15</f>
        <v>327.6112521826295</v>
      </c>
      <c r="M27" s="36">
        <f>PI()/((1/(2*D27)*LN(B27/(B27-2*C27)))+(1/(2*E27)*LN((B27+2*F27)/B27))+(1/('Zadání parametrů'!D$12*(B27+2*F27)/1000)))*('Zadání parametrů'!D$8-'Zadání parametrů'!D$7)</f>
        <v>14.760780389768765</v>
      </c>
      <c r="N27" s="37">
        <f>M27/1000*'Zadání parametrů'!D$6*'Zadání parametrů'!$D$5</f>
        <v>86.2029574762496</v>
      </c>
      <c r="O27" s="37">
        <f>N27*'Zadání parametrů'!$D$15</f>
        <v>127.23592149552462</v>
      </c>
      <c r="P27" s="38">
        <f>L27-O27</f>
        <v>200.3753306871049</v>
      </c>
      <c r="Q27" s="8">
        <f>G27/P27*365</f>
        <v>28.963146212157355</v>
      </c>
      <c r="R27" s="43">
        <f>(O27*'Zadání parametrů'!$D$4)+G27</f>
        <v>270.3718429910492</v>
      </c>
    </row>
    <row r="28" spans="1:18" ht="12.75">
      <c r="A28" s="4" t="s">
        <v>6</v>
      </c>
      <c r="B28" s="22">
        <f t="shared" si="6"/>
        <v>26.9</v>
      </c>
      <c r="C28" s="59">
        <f t="shared" si="6"/>
        <v>2.65</v>
      </c>
      <c r="D28" s="59">
        <f t="shared" si="4"/>
        <v>50</v>
      </c>
      <c r="E28" s="59">
        <f t="shared" si="1"/>
        <v>0.044</v>
      </c>
      <c r="F28" s="21">
        <v>20</v>
      </c>
      <c r="G28" s="13">
        <v>29.8</v>
      </c>
      <c r="H28" s="46" t="str">
        <f t="shared" si="5"/>
        <v>----</v>
      </c>
      <c r="I28" s="35">
        <f>G28/((3.14*(B28+2*F28)^2/4-3.14*B28^2/4)/1000000)</f>
        <v>10117.746119267174</v>
      </c>
      <c r="J28" s="36">
        <f>PI()/((1/(2*D28)*LN(B28/(B28-2*C28)))+(1/('Zadání parametrů'!D$12*(B28)/1000)))*('Zadání parametrů'!D$8-'Zadání parametrů'!D$7)</f>
        <v>38.00654477010285</v>
      </c>
      <c r="K28" s="37">
        <f>J28/1000*'Zadání parametrů'!D$6*'Zadání parametrů'!$D$5</f>
        <v>221.9582214574006</v>
      </c>
      <c r="L28" s="37">
        <f>K28*'Zadání parametrů'!$D$15</f>
        <v>327.6112521826295</v>
      </c>
      <c r="M28" s="36">
        <f>PI()/((1/(2*D28)*LN(B28/(B28-2*C28)))+(1/(2*E28)*LN((B28+2*F28)/B28))+(1/('Zadání parametrů'!D$12*(B28+2*F28)/1000)))*('Zadání parametrů'!D$8-'Zadání parametrů'!D$7)</f>
        <v>11.930036987625861</v>
      </c>
      <c r="N28" s="37">
        <f>M28/1000*'Zadání parametrů'!D$6*'Zadání parametrů'!$D$5</f>
        <v>69.67141600773503</v>
      </c>
      <c r="O28" s="37">
        <f>N28*'Zadání parametrů'!$D$15</f>
        <v>102.83529796625125</v>
      </c>
      <c r="P28" s="38">
        <f>L28-O28</f>
        <v>224.7759542163783</v>
      </c>
      <c r="Q28" s="8">
        <f>G28/P28*365</f>
        <v>48.39040740776643</v>
      </c>
      <c r="R28" s="43">
        <f>(O28*'Zadání parametrů'!$D$4)+G28</f>
        <v>235.4705959325025</v>
      </c>
    </row>
    <row r="29" spans="1:18" ht="12.75">
      <c r="A29" s="4" t="s">
        <v>6</v>
      </c>
      <c r="B29" s="22">
        <f t="shared" si="6"/>
        <v>26.9</v>
      </c>
      <c r="C29" s="59">
        <f t="shared" si="6"/>
        <v>2.65</v>
      </c>
      <c r="D29" s="59">
        <f t="shared" si="4"/>
        <v>50</v>
      </c>
      <c r="E29" s="59">
        <f t="shared" si="1"/>
        <v>0.044</v>
      </c>
      <c r="F29" s="21">
        <v>25</v>
      </c>
      <c r="G29" s="6">
        <v>48</v>
      </c>
      <c r="H29" s="46" t="str">
        <f t="shared" si="5"/>
        <v>----</v>
      </c>
      <c r="I29" s="35">
        <f>G29/((3.14*(B29+2*F29)^2/4-3.14*B29^2/4)/1000000)</f>
        <v>11781.598615662162</v>
      </c>
      <c r="J29" s="36">
        <f>PI()/((1/(2*D29)*LN(B29/(B29-2*C29)))+(1/('Zadání parametrů'!D$12*(B29)/1000)))*('Zadání parametrů'!D$8-'Zadání parametrů'!D$7)</f>
        <v>38.00654477010285</v>
      </c>
      <c r="K29" s="37">
        <f>J29/1000*'Zadání parametrů'!D$6*'Zadání parametrů'!$D$5</f>
        <v>221.9582214574006</v>
      </c>
      <c r="L29" s="37">
        <f>K29*'Zadání parametrů'!$D$15</f>
        <v>327.6112521826295</v>
      </c>
      <c r="M29" s="36">
        <f>PI()/((1/(2*D29)*LN(B29/(B29-2*C29)))+(1/(2*E29)*LN((B29+2*F29)/B29))+(1/('Zadání parametrů'!D$12*(B29+2*F29)/1000)))*('Zadání parametrů'!D$8-'Zadání parametrů'!D$7)</f>
        <v>10.67865401807367</v>
      </c>
      <c r="N29" s="37">
        <f>M29/1000*'Zadání parametrů'!D$6*'Zadání parametrů'!$D$5</f>
        <v>62.36333946555023</v>
      </c>
      <c r="O29" s="37">
        <f>N29*'Zadání parametrů'!$D$15</f>
        <v>92.04854678708317</v>
      </c>
      <c r="P29" s="38">
        <f>L29-O29</f>
        <v>235.56270539554635</v>
      </c>
      <c r="Q29" s="8">
        <f>G29/P29*365</f>
        <v>74.37510097611249</v>
      </c>
      <c r="R29" s="43">
        <f>(O29*'Zadání parametrů'!$D$4)+G29</f>
        <v>232.09709357416634</v>
      </c>
    </row>
    <row r="30" spans="1:18" ht="12.75">
      <c r="A30" s="4"/>
      <c r="B30" s="22"/>
      <c r="C30" s="59"/>
      <c r="D30" s="59"/>
      <c r="E30" s="59"/>
      <c r="F30" s="21"/>
      <c r="G30" s="6"/>
      <c r="H30" s="46"/>
      <c r="I30" s="35"/>
      <c r="J30" s="36"/>
      <c r="K30" s="37"/>
      <c r="L30" s="37"/>
      <c r="M30" s="36"/>
      <c r="N30" s="37"/>
      <c r="O30" s="37"/>
      <c r="P30" s="38"/>
      <c r="Q30" s="8"/>
      <c r="R30" s="43"/>
    </row>
    <row r="31" spans="1:18" ht="12.75">
      <c r="A31" s="4" t="s">
        <v>15</v>
      </c>
      <c r="B31" s="22">
        <f t="shared" si="6"/>
        <v>26.9</v>
      </c>
      <c r="C31" s="59">
        <f t="shared" si="6"/>
        <v>2.65</v>
      </c>
      <c r="D31" s="59">
        <f t="shared" si="4"/>
        <v>50</v>
      </c>
      <c r="E31" s="6">
        <v>0.038</v>
      </c>
      <c r="F31" s="21">
        <v>20</v>
      </c>
      <c r="G31" s="6">
        <v>72</v>
      </c>
      <c r="H31" s="46" t="str">
        <f>IF(R31=R$34,"OPTIMÁLNÍ","----")</f>
        <v>----</v>
      </c>
      <c r="I31" s="35">
        <f>G31/((3.14*(B31+2*F31)^2/4-3.14*B31^2/4)/1000000)</f>
        <v>24445.56109353143</v>
      </c>
      <c r="J31" s="36">
        <f>PI()/((1/(2*D31)*LN(B31/(B31-2*C31)))+(1/('Zadání parametrů'!D$12*(B31)/1000)))*('Zadání parametrů'!D$8-'Zadání parametrů'!D$7)</f>
        <v>38.00654477010285</v>
      </c>
      <c r="K31" s="37">
        <f>J31/1000*'Zadání parametrů'!D$6*'Zadání parametrů'!$D$5</f>
        <v>221.9582214574006</v>
      </c>
      <c r="L31" s="37">
        <f>K31*'Zadání parametrů'!$D$15</f>
        <v>327.6112521826295</v>
      </c>
      <c r="M31" s="36">
        <f>PI()/((1/(2*D31)*LN(B31/(B31-2*C31)))+(1/(2*E31)*LN((B31+2*F31)/B31))+(1/('Zadání parametrů'!D$12*(B31+2*F31)/1000)))*('Zadání parametrů'!D$8-'Zadání parametrů'!D$7)</f>
        <v>10.483809738433528</v>
      </c>
      <c r="N31" s="37">
        <f>M31/1000*'Zadání parametrů'!D$6*'Zadání parametrů'!$D$5</f>
        <v>61.22544887245181</v>
      </c>
      <c r="O31" s="37">
        <f>N31*'Zadání parametrů'!$D$15</f>
        <v>90.36901556898249</v>
      </c>
      <c r="P31" s="38">
        <f>L31-O31</f>
        <v>237.24223661364704</v>
      </c>
      <c r="Q31" s="8">
        <f>G31/P31*365</f>
        <v>110.77285552149561</v>
      </c>
      <c r="R31" s="43">
        <f>(O31*'Zadání parametrů'!$D$4)+G31</f>
        <v>252.73803113796498</v>
      </c>
    </row>
    <row r="32" spans="1:18" ht="12.75">
      <c r="A32" s="4" t="s">
        <v>15</v>
      </c>
      <c r="B32" s="22">
        <f t="shared" si="6"/>
        <v>26.9</v>
      </c>
      <c r="C32" s="59">
        <f t="shared" si="6"/>
        <v>2.65</v>
      </c>
      <c r="D32" s="59">
        <f t="shared" si="4"/>
        <v>50</v>
      </c>
      <c r="E32" s="59">
        <f t="shared" si="1"/>
        <v>0.038</v>
      </c>
      <c r="F32" s="21">
        <v>25</v>
      </c>
      <c r="G32" s="6">
        <v>76</v>
      </c>
      <c r="H32" s="46" t="str">
        <f>IF(R32=R$34,"OPTIMÁLNÍ","----")</f>
        <v>----</v>
      </c>
      <c r="I32" s="35">
        <f>G32/((3.14*(B32+2*F32)^2/4-3.14*B32^2/4)/1000000)</f>
        <v>18654.197808131757</v>
      </c>
      <c r="J32" s="36">
        <f>PI()/((1/(2*D32)*LN(B32/(B32-2*C32)))+(1/('Zadání parametrů'!D$12*(B32)/1000)))*('Zadání parametrů'!D$8-'Zadání parametrů'!D$7)</f>
        <v>38.00654477010285</v>
      </c>
      <c r="K32" s="37">
        <f>J32/1000*'Zadání parametrů'!D$6*'Zadání parametrů'!$D$5</f>
        <v>221.9582214574006</v>
      </c>
      <c r="L32" s="37">
        <f>K32*'Zadání parametrů'!$D$15</f>
        <v>327.6112521826295</v>
      </c>
      <c r="M32" s="36">
        <f>PI()/((1/(2*D32)*LN(B32/(B32-2*C32)))+(1/(2*E32)*LN((B32+2*F32)/B32))+(1/('Zadání parametrů'!D$12*(B32+2*F32)/1000)))*('Zadání parametrů'!D$8-'Zadání parametrů'!D$7)</f>
        <v>9.347895555353038</v>
      </c>
      <c r="N32" s="37">
        <f>M32/1000*'Zadání parametrů'!D$6*'Zadání parametrů'!$D$5</f>
        <v>54.59171004326174</v>
      </c>
      <c r="O32" s="37">
        <f>N32*'Zadání parametrů'!$D$15</f>
        <v>80.57758964110535</v>
      </c>
      <c r="P32" s="38">
        <f>L32-O32</f>
        <v>247.03366254152417</v>
      </c>
      <c r="Q32" s="8">
        <f>G32/P32*365</f>
        <v>112.29238847291572</v>
      </c>
      <c r="R32" s="43">
        <f>(O32*'Zadání parametrů'!$D$4)+G32</f>
        <v>237.1551792822107</v>
      </c>
    </row>
    <row r="33" spans="1:18" ht="12.75">
      <c r="A33" s="4" t="s">
        <v>15</v>
      </c>
      <c r="B33" s="22">
        <f t="shared" si="6"/>
        <v>26.9</v>
      </c>
      <c r="C33" s="59">
        <f t="shared" si="6"/>
        <v>2.65</v>
      </c>
      <c r="D33" s="59">
        <f t="shared" si="4"/>
        <v>50</v>
      </c>
      <c r="E33" s="59">
        <f t="shared" si="1"/>
        <v>0.038</v>
      </c>
      <c r="F33" s="21">
        <v>30</v>
      </c>
      <c r="G33" s="6">
        <v>81</v>
      </c>
      <c r="H33" s="46" t="str">
        <f t="shared" si="5"/>
        <v>OPTIMÁLNÍ</v>
      </c>
      <c r="I33" s="35">
        <f>G33/((3.14*(B33+2*F33)^2/4-3.14*B33^2/4)/1000000)</f>
        <v>15111.9966865548</v>
      </c>
      <c r="J33" s="36">
        <f>PI()/((1/(2*D33)*LN(B33/(B33-2*C33)))+(1/('Zadání parametrů'!D$12*(B33)/1000)))*('Zadání parametrů'!D$8-'Zadání parametrů'!D$7)</f>
        <v>38.00654477010285</v>
      </c>
      <c r="K33" s="37">
        <f>J33/1000*'Zadání parametrů'!D$6*'Zadání parametrů'!$D$5</f>
        <v>221.9582214574006</v>
      </c>
      <c r="L33" s="37">
        <f>K33*'Zadání parametrů'!$D$15</f>
        <v>327.6112521826295</v>
      </c>
      <c r="M33" s="36">
        <f>PI()/((1/(2*D33)*LN(B33/(B33-2*C33)))+(1/(2*E33)*LN((B33+2*F33)/B33))+(1/('Zadání parametrů'!D$12*(B33+2*F33)/1000)))*('Zadání parametrů'!D$8-'Zadání parametrů'!D$7)</f>
        <v>8.525452223441704</v>
      </c>
      <c r="N33" s="37">
        <f>M33/1000*'Zadání parametrů'!D$6*'Zadání parametrů'!$D$5</f>
        <v>49.78864098489955</v>
      </c>
      <c r="O33" s="37">
        <f>N33*'Zadání parametrů'!$D$15</f>
        <v>73.48823986078337</v>
      </c>
      <c r="P33" s="38">
        <f>L33-O33</f>
        <v>254.12301232184615</v>
      </c>
      <c r="Q33" s="8">
        <f>G33/P33*365</f>
        <v>116.34129365095045</v>
      </c>
      <c r="R33" s="43">
        <f>(O33*'Zadání parametrů'!$D$4)+G33</f>
        <v>227.97647972156673</v>
      </c>
    </row>
    <row r="34" spans="1:18" ht="15.75" customHeight="1">
      <c r="A34" s="40"/>
      <c r="B34" s="20"/>
      <c r="C34" s="23"/>
      <c r="D34" s="28"/>
      <c r="E34" s="28"/>
      <c r="F34" s="20"/>
      <c r="G34" s="23"/>
      <c r="H34" s="20"/>
      <c r="I34" s="29"/>
      <c r="J34" s="29"/>
      <c r="K34" s="30"/>
      <c r="L34" s="30"/>
      <c r="M34" s="30"/>
      <c r="N34" s="30"/>
      <c r="O34" s="47" t="s">
        <v>53</v>
      </c>
      <c r="P34" s="32"/>
      <c r="Q34" s="8"/>
      <c r="R34" s="45">
        <f>MIN(R25:R33)</f>
        <v>227.97647972156673</v>
      </c>
    </row>
    <row r="35" spans="1:18" ht="21.75" customHeight="1">
      <c r="A35" s="39" t="s">
        <v>61</v>
      </c>
      <c r="B35" s="20"/>
      <c r="C35" s="40"/>
      <c r="D35" s="28"/>
      <c r="E35" s="28"/>
      <c r="F35" s="20"/>
      <c r="G35" s="23"/>
      <c r="H35" s="20"/>
      <c r="I35" s="29"/>
      <c r="J35" s="29"/>
      <c r="K35" s="30"/>
      <c r="L35" s="30"/>
      <c r="M35" s="30"/>
      <c r="N35" s="30"/>
      <c r="O35" s="31"/>
      <c r="P35" s="32"/>
      <c r="Q35" s="33"/>
      <c r="R35" s="41"/>
    </row>
    <row r="36" spans="1:18" ht="12.75">
      <c r="A36" s="4" t="s">
        <v>6</v>
      </c>
      <c r="B36" s="21">
        <v>33.7</v>
      </c>
      <c r="C36" s="6">
        <v>3.25</v>
      </c>
      <c r="D36" s="59">
        <f t="shared" si="4"/>
        <v>50</v>
      </c>
      <c r="E36" s="6">
        <v>0.044</v>
      </c>
      <c r="F36" s="21">
        <v>6</v>
      </c>
      <c r="G36" s="6">
        <v>6.3</v>
      </c>
      <c r="H36" s="46" t="str">
        <f>IF(R36=R$46,"OPTIMÁLNÍ","----")</f>
        <v>----</v>
      </c>
      <c r="I36" s="35">
        <f>G36/((3.14*(B36+2*F36)^2/4-3.14*B36^2/4)/1000000)</f>
        <v>8423.045452357648</v>
      </c>
      <c r="J36" s="36">
        <f>PI()/((1/(2*D36)*LN(B36/(B36-2*C36)))+(1/('Zadání parametrů'!D$12*(B36)/1000)))*('Zadání parametrů'!D$8-'Zadání parametrů'!D$7)</f>
        <v>47.6078736839283</v>
      </c>
      <c r="K36" s="37">
        <f>J36/1000*'Zadání parametrů'!D$6*'Zadání parametrů'!$D$5</f>
        <v>278.02998231414125</v>
      </c>
      <c r="L36" s="37">
        <f>K36*'Zadání parametrů'!$D$15</f>
        <v>410.3734029412008</v>
      </c>
      <c r="M36" s="36">
        <f>PI()/((1/(2*D36)*LN(B36/(B36-2*C36)))+(1/(2*E36)*LN((B36+2*F36)/B36))+(1/('Zadání parametrů'!D$12*(B36+2*F36)/1000)))*('Zadání parametrů'!D$8-'Zadání parametrů'!D$7)</f>
        <v>25.014028049615803</v>
      </c>
      <c r="N36" s="37">
        <f>M36/1000*'Zadání parametrů'!D$6*'Zadání parametrů'!$D$5</f>
        <v>146.0819238097563</v>
      </c>
      <c r="O36" s="37">
        <f>N36*'Zadání parametrů'!$D$15</f>
        <v>215.61752327226552</v>
      </c>
      <c r="P36" s="38">
        <f>L36-O36</f>
        <v>194.7558796689353</v>
      </c>
      <c r="Q36" s="8">
        <f>G36/P36*365</f>
        <v>11.807088976768815</v>
      </c>
      <c r="R36" s="43">
        <f>(O36*'Zadání parametrů'!$D$4)+G36</f>
        <v>437.53504654453104</v>
      </c>
    </row>
    <row r="37" spans="1:18" ht="12.75">
      <c r="A37" s="4" t="s">
        <v>6</v>
      </c>
      <c r="B37" s="22">
        <f>B$36</f>
        <v>33.7</v>
      </c>
      <c r="C37" s="59">
        <f>C$36</f>
        <v>3.25</v>
      </c>
      <c r="D37" s="59">
        <f t="shared" si="4"/>
        <v>50</v>
      </c>
      <c r="E37" s="59">
        <f t="shared" si="1"/>
        <v>0.044</v>
      </c>
      <c r="F37" s="21">
        <v>9</v>
      </c>
      <c r="G37" s="6">
        <v>9.9</v>
      </c>
      <c r="H37" s="46" t="str">
        <f aca="true" t="shared" si="7" ref="H37:H45">IF(R37=R$46,"OPTIMÁLNÍ","----")</f>
        <v>----</v>
      </c>
      <c r="I37" s="35">
        <f>G37/((3.14*(B37+2*F37)^2/4-3.14*B37^2/4)/1000000)</f>
        <v>8204.179656617789</v>
      </c>
      <c r="J37" s="36">
        <f>PI()/((1/(2*D37)*LN(B37/(B37-2*C37)))+(1/('Zadání parametrů'!D$12*(B37)/1000)))*('Zadání parametrů'!D$8-'Zadání parametrů'!D$7)</f>
        <v>47.6078736839283</v>
      </c>
      <c r="K37" s="37">
        <f>J37/1000*'Zadání parametrů'!D$6*'Zadání parametrů'!$D$5</f>
        <v>278.02998231414125</v>
      </c>
      <c r="L37" s="37">
        <f>K37*'Zadání parametrů'!$D$15</f>
        <v>410.3734029412008</v>
      </c>
      <c r="M37" s="36">
        <f>PI()/((1/(2*D37)*LN(B37/(B37-2*C37)))+(1/(2*E37)*LN((B37+2*F37)/B37))+(1/('Zadání parametrů'!D$12*(B37+2*F37)/1000)))*('Zadání parametrů'!D$8-'Zadání parametrů'!D$7)</f>
        <v>20.791296797973075</v>
      </c>
      <c r="N37" s="37">
        <f>M37/1000*'Zadání parametrů'!D$6*'Zadání parametrů'!$D$5</f>
        <v>121.42117330016275</v>
      </c>
      <c r="O37" s="37">
        <f>N37*'Zadání parametrů'!$D$15</f>
        <v>179.21815360187034</v>
      </c>
      <c r="P37" s="38">
        <f>L37-O37</f>
        <v>231.15524933933048</v>
      </c>
      <c r="Q37" s="8">
        <f>G37/P37*365</f>
        <v>15.632351029569167</v>
      </c>
      <c r="R37" s="43">
        <f>(O37*'Zadání parametrů'!$D$4)+G37</f>
        <v>368.33630720374066</v>
      </c>
    </row>
    <row r="38" spans="1:18" ht="12.75">
      <c r="A38" s="4" t="s">
        <v>6</v>
      </c>
      <c r="B38" s="22">
        <f aca="true" t="shared" si="8" ref="B38:C45">B$36</f>
        <v>33.7</v>
      </c>
      <c r="C38" s="59">
        <f t="shared" si="8"/>
        <v>3.25</v>
      </c>
      <c r="D38" s="59">
        <f t="shared" si="4"/>
        <v>50</v>
      </c>
      <c r="E38" s="59">
        <f>E37</f>
        <v>0.044</v>
      </c>
      <c r="F38" s="27">
        <v>13</v>
      </c>
      <c r="G38" s="13">
        <v>19.2</v>
      </c>
      <c r="H38" s="46" t="str">
        <f t="shared" si="7"/>
        <v>----</v>
      </c>
      <c r="I38" s="35">
        <f>G38/((3.14*(B38+2*F38)^2/4-3.14*B38^2/4)/1000000)</f>
        <v>10071.898668306148</v>
      </c>
      <c r="J38" s="36">
        <f>PI()/((1/(2*D38)*LN(B38/(B38-2*C38)))+(1/('Zadání parametrů'!D$12*(B38)/1000)))*('Zadání parametrů'!D$8-'Zadání parametrů'!D$7)</f>
        <v>47.6078736839283</v>
      </c>
      <c r="K38" s="37">
        <f>J38/1000*'Zadání parametrů'!D$6*'Zadání parametrů'!$D$5</f>
        <v>278.02998231414125</v>
      </c>
      <c r="L38" s="37">
        <f>K38*'Zadání parametrů'!$D$15</f>
        <v>410.3734029412008</v>
      </c>
      <c r="M38" s="36">
        <f>PI()/((1/(2*D38)*LN(B38/(B38-2*C38)))+(1/(2*E38)*LN((B38+2*F38)/B38))+(1/('Zadání parametrů'!D$12*(B38+2*F38)/1000)))*('Zadání parametrů'!D$8-'Zadání parametrů'!D$7)</f>
        <v>17.292535133426686</v>
      </c>
      <c r="N38" s="37">
        <f>M38/1000*'Zadání parametrů'!D$6*'Zadání parametrů'!$D$5</f>
        <v>100.98840517921184</v>
      </c>
      <c r="O38" s="37">
        <f>N38*'Zadání parametrů'!$D$15</f>
        <v>149.05930341056626</v>
      </c>
      <c r="P38" s="38">
        <f>L38-O38</f>
        <v>261.31409953063456</v>
      </c>
      <c r="Q38" s="8">
        <f>G38/P38*365</f>
        <v>26.818300323585994</v>
      </c>
      <c r="R38" s="43">
        <f>(O38*'Zadání parametrů'!$D$4)+G38</f>
        <v>317.3186068211325</v>
      </c>
    </row>
    <row r="39" spans="1:18" ht="12.75">
      <c r="A39" s="4" t="s">
        <v>6</v>
      </c>
      <c r="B39" s="22">
        <f t="shared" si="8"/>
        <v>33.7</v>
      </c>
      <c r="C39" s="59">
        <f t="shared" si="8"/>
        <v>3.25</v>
      </c>
      <c r="D39" s="59">
        <f t="shared" si="4"/>
        <v>50</v>
      </c>
      <c r="E39" s="59">
        <f>E38</f>
        <v>0.044</v>
      </c>
      <c r="F39" s="21">
        <v>20</v>
      </c>
      <c r="G39" s="6">
        <v>35</v>
      </c>
      <c r="H39" s="46" t="str">
        <f t="shared" si="7"/>
        <v>----</v>
      </c>
      <c r="I39" s="35">
        <f>G39/((3.14*(B39+2*F39)^2/4-3.14*B39^2/4)/1000000)</f>
        <v>10378.48865482926</v>
      </c>
      <c r="J39" s="36">
        <f>PI()/((1/(2*D39)*LN(B39/(B39-2*C39)))+(1/('Zadání parametrů'!D$12*(B39)/1000)))*('Zadání parametrů'!D$8-'Zadání parametrů'!D$7)</f>
        <v>47.6078736839283</v>
      </c>
      <c r="K39" s="37">
        <f>J39/1000*'Zadání parametrů'!D$6*'Zadání parametrů'!$D$5</f>
        <v>278.02998231414125</v>
      </c>
      <c r="L39" s="37">
        <f>K39*'Zadání parametrů'!$D$15</f>
        <v>410.3734029412008</v>
      </c>
      <c r="M39" s="36">
        <f>PI()/((1/(2*D39)*LN(B39/(B39-2*C39)))+(1/(2*E39)*LN((B39+2*F39)/B39))+(1/('Zadání parametrů'!D$12*(B39+2*F39)/1000)))*('Zadání parametrů'!D$8-'Zadání parametrů'!D$7)</f>
        <v>13.790882365856294</v>
      </c>
      <c r="N39" s="37">
        <f>M39/1000*'Zadání parametrů'!D$6*'Zadání parametrů'!$D$5</f>
        <v>80.53875301660075</v>
      </c>
      <c r="O39" s="37">
        <f>N39*'Zadání parametrů'!$D$15</f>
        <v>118.8755323039932</v>
      </c>
      <c r="P39" s="38">
        <f>L39-O39</f>
        <v>291.4978706372076</v>
      </c>
      <c r="Q39" s="8">
        <f>G39/P39*365</f>
        <v>43.82536301920198</v>
      </c>
      <c r="R39" s="43">
        <f>(O39*'Zadání parametrů'!$D$4)+G39</f>
        <v>272.7510646079864</v>
      </c>
    </row>
    <row r="40" spans="1:18" ht="12.75">
      <c r="A40" s="4" t="s">
        <v>6</v>
      </c>
      <c r="B40" s="22">
        <f t="shared" si="8"/>
        <v>33.7</v>
      </c>
      <c r="C40" s="59">
        <f t="shared" si="8"/>
        <v>3.25</v>
      </c>
      <c r="D40" s="59">
        <f t="shared" si="4"/>
        <v>50</v>
      </c>
      <c r="E40" s="59">
        <f>E39</f>
        <v>0.044</v>
      </c>
      <c r="F40" s="21">
        <v>25</v>
      </c>
      <c r="G40" s="6">
        <v>52</v>
      </c>
      <c r="H40" s="46" t="str">
        <f t="shared" si="7"/>
        <v>----</v>
      </c>
      <c r="I40" s="35">
        <f>G40/((3.14*(B40+2*F40)^2/4-3.14*B40^2/4)/1000000)</f>
        <v>11284.844670623597</v>
      </c>
      <c r="J40" s="36">
        <f>PI()/((1/(2*D40)*LN(B40/(B40-2*C40)))+(1/('Zadání parametrů'!D$12*(B40)/1000)))*('Zadání parametrů'!D$8-'Zadání parametrů'!D$7)</f>
        <v>47.6078736839283</v>
      </c>
      <c r="K40" s="37">
        <f>J40/1000*'Zadání parametrů'!D$6*'Zadání parametrů'!$D$5</f>
        <v>278.02998231414125</v>
      </c>
      <c r="L40" s="37">
        <f>K40*'Zadání parametrů'!$D$15</f>
        <v>410.3734029412008</v>
      </c>
      <c r="M40" s="36">
        <f>PI()/((1/(2*D40)*LN(B40/(B40-2*C40)))+(1/(2*E40)*LN((B40+2*F40)/B40))+(1/('Zadání parametrů'!D$12*(B40+2*F40)/1000)))*('Zadání parametrů'!D$8-'Zadání parametrů'!D$7)</f>
        <v>12.256043836333616</v>
      </c>
      <c r="N40" s="37">
        <f>M40/1000*'Zadání parametrů'!D$6*'Zadání parametrů'!$D$5</f>
        <v>71.57529600418832</v>
      </c>
      <c r="O40" s="37">
        <f>N40*'Zadání parametrů'!$D$15</f>
        <v>105.64543270939357</v>
      </c>
      <c r="P40" s="38">
        <f>L40-O40</f>
        <v>304.72797023180726</v>
      </c>
      <c r="Q40" s="8">
        <f>G40/P40*365</f>
        <v>62.28506029676853</v>
      </c>
      <c r="R40" s="43">
        <f>(O40*'Zadání parametrů'!$D$4)+G40</f>
        <v>263.2908654187871</v>
      </c>
    </row>
    <row r="41" spans="1:18" ht="12.75">
      <c r="A41" s="4"/>
      <c r="B41" s="22"/>
      <c r="C41" s="25"/>
      <c r="D41" s="59"/>
      <c r="E41" s="59"/>
      <c r="F41" s="21"/>
      <c r="G41" s="6"/>
      <c r="H41" s="46"/>
      <c r="I41" s="35"/>
      <c r="J41" s="36"/>
      <c r="K41" s="37"/>
      <c r="L41" s="37"/>
      <c r="M41" s="36"/>
      <c r="N41" s="37"/>
      <c r="O41" s="37"/>
      <c r="P41" s="38"/>
      <c r="Q41" s="8"/>
      <c r="R41" s="43"/>
    </row>
    <row r="42" spans="1:18" ht="12.75">
      <c r="A42" s="4" t="s">
        <v>15</v>
      </c>
      <c r="B42" s="22">
        <f t="shared" si="8"/>
        <v>33.7</v>
      </c>
      <c r="C42" s="59">
        <f t="shared" si="8"/>
        <v>3.25</v>
      </c>
      <c r="D42" s="59">
        <f t="shared" si="4"/>
        <v>50</v>
      </c>
      <c r="E42" s="6">
        <v>0.038</v>
      </c>
      <c r="F42" s="21">
        <v>20</v>
      </c>
      <c r="G42" s="6">
        <v>75</v>
      </c>
      <c r="H42" s="46" t="str">
        <f t="shared" si="7"/>
        <v>----</v>
      </c>
      <c r="I42" s="35">
        <f>G42/((3.14*(B42+2*F42)^2/4-3.14*B42^2/4)/1000000)</f>
        <v>22239.618546062702</v>
      </c>
      <c r="J42" s="36">
        <f>PI()/((1/(2*D42)*LN(B42/(B42-2*C42)))+(1/('Zadání parametrů'!D$12*(B42)/1000)))*('Zadání parametrů'!D$8-'Zadání parametrů'!D$7)</f>
        <v>47.6078736839283</v>
      </c>
      <c r="K42" s="37">
        <f>J42/1000*'Zadání parametrů'!D$6*'Zadání parametrů'!$D$5</f>
        <v>278.02998231414125</v>
      </c>
      <c r="L42" s="37">
        <f>K42*'Zadání parametrů'!$D$15</f>
        <v>410.3734029412008</v>
      </c>
      <c r="M42" s="36">
        <f>PI()/((1/(2*D42)*LN(B42/(B42-2*C42)))+(1/(2*E42)*LN((B42+2*F42)/B42))+(1/('Zadání parametrů'!D$12*(B42+2*F42)/1000)))*('Zadání parametrů'!D$8-'Zadání parametrů'!D$7)</f>
        <v>12.129583940151988</v>
      </c>
      <c r="N42" s="37">
        <f>M42/1000*'Zadání parametrů'!D$6*'Zadání parametrů'!$D$5</f>
        <v>70.83677021048761</v>
      </c>
      <c r="O42" s="37">
        <f>N42*'Zadání parametrů'!$D$15</f>
        <v>104.55536558570338</v>
      </c>
      <c r="P42" s="38">
        <f>L42-O42</f>
        <v>305.81803735549744</v>
      </c>
      <c r="Q42" s="8">
        <f>G42/P42*365</f>
        <v>89.51401374725977</v>
      </c>
      <c r="R42" s="43">
        <f>(O42*'Zadání parametrů'!$D$4)+G42</f>
        <v>284.11073117140677</v>
      </c>
    </row>
    <row r="43" spans="1:18" ht="12.75">
      <c r="A43" s="4" t="s">
        <v>15</v>
      </c>
      <c r="B43" s="22">
        <f t="shared" si="8"/>
        <v>33.7</v>
      </c>
      <c r="C43" s="59">
        <f t="shared" si="8"/>
        <v>3.25</v>
      </c>
      <c r="D43" s="59">
        <f t="shared" si="4"/>
        <v>50</v>
      </c>
      <c r="E43" s="59">
        <f t="shared" si="1"/>
        <v>0.038</v>
      </c>
      <c r="F43" s="21">
        <v>25</v>
      </c>
      <c r="G43" s="6">
        <v>79</v>
      </c>
      <c r="H43" s="46" t="str">
        <f t="shared" si="7"/>
        <v>----</v>
      </c>
      <c r="I43" s="35">
        <f>G43/((3.14*(B43+2*F43)^2/4-3.14*B43^2/4)/1000000)</f>
        <v>17144.283249601234</v>
      </c>
      <c r="J43" s="36">
        <f>PI()/((1/(2*D43)*LN(B43/(B43-2*C43)))+(1/('Zadání parametrů'!D$12*(B43)/1000)))*('Zadání parametrů'!D$8-'Zadání parametrů'!D$7)</f>
        <v>47.6078736839283</v>
      </c>
      <c r="K43" s="37">
        <f>J43/1000*'Zadání parametrů'!D$6*'Zadání parametrů'!$D$5</f>
        <v>278.02998231414125</v>
      </c>
      <c r="L43" s="37">
        <f>K43*'Zadání parametrů'!$D$15</f>
        <v>410.3734029412008</v>
      </c>
      <c r="M43" s="36">
        <f>PI()/((1/(2*D43)*LN(B43/(B43-2*C43)))+(1/(2*E43)*LN((B43+2*F43)/B43))+(1/('Zadání parametrů'!D$12*(B43+2*F43)/1000)))*('Zadání parametrů'!D$8-'Zadání parametrů'!D$7)</f>
        <v>10.736683188062683</v>
      </c>
      <c r="N43" s="37">
        <f>M43/1000*'Zadání parametrů'!D$6*'Zadání parametrů'!$D$5</f>
        <v>62.70222981828607</v>
      </c>
      <c r="O43" s="37">
        <f>N43*'Zadání parametrů'!$D$15</f>
        <v>92.54875034829124</v>
      </c>
      <c r="P43" s="38">
        <f>L43-O43</f>
        <v>317.8246525929096</v>
      </c>
      <c r="Q43" s="8">
        <f>G43/P43*365</f>
        <v>90.72612764540243</v>
      </c>
      <c r="R43" s="43">
        <f>(O43*'Zadání parametrů'!$D$4)+G43</f>
        <v>264.0975006965825</v>
      </c>
    </row>
    <row r="44" spans="1:18" ht="12.75">
      <c r="A44" s="4" t="s">
        <v>15</v>
      </c>
      <c r="B44" s="22">
        <f t="shared" si="8"/>
        <v>33.7</v>
      </c>
      <c r="C44" s="59">
        <f t="shared" si="8"/>
        <v>3.25</v>
      </c>
      <c r="D44" s="59">
        <f t="shared" si="4"/>
        <v>50</v>
      </c>
      <c r="E44" s="59">
        <f t="shared" si="1"/>
        <v>0.038</v>
      </c>
      <c r="F44" s="21">
        <v>30</v>
      </c>
      <c r="G44" s="6">
        <v>83</v>
      </c>
      <c r="H44" s="46" t="str">
        <f t="shared" si="7"/>
        <v>----</v>
      </c>
      <c r="I44" s="35">
        <f>G44/((3.14*(B44+2*F44)^2/4-3.14*B44^2/4)/1000000)</f>
        <v>13832.088445373249</v>
      </c>
      <c r="J44" s="36">
        <f>PI()/((1/(2*D44)*LN(B44/(B44-2*C44)))+(1/('Zadání parametrů'!D$12*(B44)/1000)))*('Zadání parametrů'!D$8-'Zadání parametrů'!D$7)</f>
        <v>47.6078736839283</v>
      </c>
      <c r="K44" s="37">
        <f>J44/1000*'Zadání parametrů'!D$6*'Zadání parametrů'!$D$5</f>
        <v>278.02998231414125</v>
      </c>
      <c r="L44" s="37">
        <f>K44*'Zadání parametrů'!$D$15</f>
        <v>410.3734029412008</v>
      </c>
      <c r="M44" s="36">
        <f>PI()/((1/(2*D44)*LN(B44/(B44-2*C44)))+(1/(2*E44)*LN((B44+2*F44)/B44))+(1/('Zadání parametrů'!D$12*(B44+2*F44)/1000)))*('Zadání parametrů'!D$8-'Zadání parametrů'!D$7)</f>
        <v>9.733226198815519</v>
      </c>
      <c r="N44" s="37">
        <f>M44/1000*'Zadání parametrů'!D$6*'Zadání parametrů'!$D$5</f>
        <v>56.84204100108263</v>
      </c>
      <c r="O44" s="37">
        <f>N44*'Zadání parametrů'!$D$15</f>
        <v>83.8990874350428</v>
      </c>
      <c r="P44" s="38">
        <f>L44-O44</f>
        <v>326.474315506158</v>
      </c>
      <c r="Q44" s="8">
        <f>G44/P44*365</f>
        <v>92.79443607388028</v>
      </c>
      <c r="R44" s="43">
        <f>(O44*'Zadání parametrů'!$D$4)+G44</f>
        <v>250.7981748700856</v>
      </c>
    </row>
    <row r="45" spans="1:18" ht="12.75">
      <c r="A45" s="4" t="s">
        <v>15</v>
      </c>
      <c r="B45" s="22">
        <f t="shared" si="8"/>
        <v>33.7</v>
      </c>
      <c r="C45" s="59">
        <f t="shared" si="8"/>
        <v>3.25</v>
      </c>
      <c r="D45" s="59">
        <f t="shared" si="4"/>
        <v>50</v>
      </c>
      <c r="E45" s="59">
        <f t="shared" si="1"/>
        <v>0.038</v>
      </c>
      <c r="F45" s="21">
        <v>40</v>
      </c>
      <c r="G45" s="6">
        <v>96</v>
      </c>
      <c r="H45" s="46" t="str">
        <f t="shared" si="7"/>
        <v>OPTIMÁLNÍ</v>
      </c>
      <c r="I45" s="35">
        <f>G45/((3.14*(B45+2*F45)^2/4-3.14*B45^2/4)/1000000)</f>
        <v>10370.844100286062</v>
      </c>
      <c r="J45" s="36">
        <f>PI()/((1/(2*D45)*LN(B45/(B45-2*C45)))+(1/('Zadání parametrů'!D$12*(B45)/1000)))*('Zadání parametrů'!D$8-'Zadání parametrů'!D$7)</f>
        <v>47.6078736839283</v>
      </c>
      <c r="K45" s="37">
        <f>J45/1000*'Zadání parametrů'!D$6*'Zadání parametrů'!$D$5</f>
        <v>278.02998231414125</v>
      </c>
      <c r="L45" s="37">
        <f>K45*'Zadání parametrů'!$D$15</f>
        <v>410.3734029412008</v>
      </c>
      <c r="M45" s="36">
        <f>PI()/((1/(2*D45)*LN(B45/(B45-2*C45)))+(1/(2*E45)*LN((B45+2*F45)/B45))+(1/('Zadání parametrů'!D$12*(B45+2*F45)/1000)))*('Zadání parametrů'!D$8-'Zadání parametrů'!D$7)</f>
        <v>8.37385226596591</v>
      </c>
      <c r="N45" s="37">
        <f>M45/1000*'Zadání parametrů'!D$6*'Zadání parametrů'!$D$5</f>
        <v>48.90329723324091</v>
      </c>
      <c r="O45" s="37">
        <f>N45*'Zadání parametrů'!$D$15</f>
        <v>72.18146882437631</v>
      </c>
      <c r="P45" s="38">
        <f>L45-O45</f>
        <v>338.19193411682454</v>
      </c>
      <c r="Q45" s="8">
        <f>G45/P45*365</f>
        <v>103.60980397567918</v>
      </c>
      <c r="R45" s="43">
        <f>(O45*'Zadání parametrů'!$D$4)+G45</f>
        <v>240.36293764875262</v>
      </c>
    </row>
    <row r="46" spans="1:18" ht="15.75" customHeight="1">
      <c r="A46" s="40"/>
      <c r="B46" s="20"/>
      <c r="C46" s="23"/>
      <c r="D46" s="28"/>
      <c r="E46" s="28"/>
      <c r="F46" s="20"/>
      <c r="G46" s="23"/>
      <c r="H46" s="20"/>
      <c r="I46" s="29"/>
      <c r="J46" s="29"/>
      <c r="K46" s="30"/>
      <c r="L46" s="30"/>
      <c r="M46" s="30"/>
      <c r="N46" s="30"/>
      <c r="O46" s="47" t="s">
        <v>53</v>
      </c>
      <c r="P46" s="32"/>
      <c r="Q46" s="8"/>
      <c r="R46" s="45">
        <f>MIN(R36:R45)</f>
        <v>240.36293764875262</v>
      </c>
    </row>
    <row r="47" spans="1:18" ht="21.75" customHeight="1">
      <c r="A47" s="39" t="s">
        <v>62</v>
      </c>
      <c r="B47" s="20"/>
      <c r="C47" s="40"/>
      <c r="D47" s="28"/>
      <c r="E47" s="28"/>
      <c r="F47" s="20"/>
      <c r="G47" s="23"/>
      <c r="H47" s="20"/>
      <c r="I47" s="29"/>
      <c r="J47" s="29"/>
      <c r="K47" s="30"/>
      <c r="L47" s="30"/>
      <c r="M47" s="30"/>
      <c r="N47" s="30"/>
      <c r="O47" s="31"/>
      <c r="P47" s="32"/>
      <c r="Q47" s="33"/>
      <c r="R47" s="41"/>
    </row>
    <row r="48" spans="1:18" ht="12.75">
      <c r="A48" s="4" t="s">
        <v>15</v>
      </c>
      <c r="B48" s="21">
        <v>42.4</v>
      </c>
      <c r="C48" s="6">
        <v>3.25</v>
      </c>
      <c r="D48" s="59">
        <f t="shared" si="4"/>
        <v>50</v>
      </c>
      <c r="E48" s="6">
        <v>0.038</v>
      </c>
      <c r="F48" s="21">
        <v>20</v>
      </c>
      <c r="G48" s="6">
        <v>77</v>
      </c>
      <c r="H48" s="46" t="str">
        <f>IF(R48=R$53,"OPTIMÁLNÍ","----")</f>
        <v>----</v>
      </c>
      <c r="I48" s="35">
        <f>G48/((3.14*(B48+2*F48)^2/4-3.14*B48^2/4)/1000000)</f>
        <v>19649.27323207577</v>
      </c>
      <c r="J48" s="36">
        <f>PI()/((1/(2*D48)*LN(B48/(B48-2*C48)))+(1/('Zadání parametrů'!D$12*(B48)/1000)))*('Zadání parametrů'!D$8-'Zadání parametrů'!D$7)</f>
        <v>59.899323890457296</v>
      </c>
      <c r="K48" s="37">
        <f>J48/1000*'Zadání parametrů'!D$6*'Zadání parametrů'!$D$5</f>
        <v>349.8120515202706</v>
      </c>
      <c r="L48" s="37">
        <f>K48*'Zadání parametrů'!$D$15</f>
        <v>516.3240337512141</v>
      </c>
      <c r="M48" s="36">
        <f>PI()/((1/(2*D48)*LN(B48/(B48-2*C48)))+(1/(2*E48)*LN((B48+2*F48)/B48))+(1/('Zadání parametrů'!D$12*(B48+2*F48)/1000)))*('Zadání parametrů'!D$8-'Zadání parametrů'!D$7)</f>
        <v>14.197008137497923</v>
      </c>
      <c r="N48" s="37">
        <f>M48/1000*'Zadání parametrů'!D$6*'Zadání parametrů'!$D$5</f>
        <v>82.91052752298788</v>
      </c>
      <c r="O48" s="37">
        <f>N48*'Zadání parametrů'!$D$15</f>
        <v>122.37628127751772</v>
      </c>
      <c r="P48" s="38">
        <f>L48-O48</f>
        <v>393.94775247369637</v>
      </c>
      <c r="Q48" s="8">
        <f>G48/P48*365</f>
        <v>71.34194781800805</v>
      </c>
      <c r="R48" s="43">
        <f>(O48*'Zadání parametrů'!$D$4)+G48</f>
        <v>321.7525625550354</v>
      </c>
    </row>
    <row r="49" spans="1:18" ht="12.75">
      <c r="A49" s="4" t="s">
        <v>15</v>
      </c>
      <c r="B49" s="22">
        <f>B$48</f>
        <v>42.4</v>
      </c>
      <c r="C49" s="59">
        <f>C$48</f>
        <v>3.25</v>
      </c>
      <c r="D49" s="59">
        <f t="shared" si="4"/>
        <v>50</v>
      </c>
      <c r="E49" s="59">
        <f t="shared" si="1"/>
        <v>0.038</v>
      </c>
      <c r="F49" s="21">
        <v>25</v>
      </c>
      <c r="G49" s="6">
        <v>83</v>
      </c>
      <c r="H49" s="46" t="str">
        <f>IF(R49=R$53,"OPTIMÁLNÍ","----")</f>
        <v>----</v>
      </c>
      <c r="I49" s="35">
        <f>G49/((3.14*(B49+2*F49)^2/4-3.14*B49^2/4)/1000000)</f>
        <v>15687.31217751233</v>
      </c>
      <c r="J49" s="36">
        <f>PI()/((1/(2*D49)*LN(B49/(B49-2*C49)))+(1/('Zadání parametrů'!D$12*(B49)/1000)))*('Zadání parametrů'!D$8-'Zadání parametrů'!D$7)</f>
        <v>59.899323890457296</v>
      </c>
      <c r="K49" s="37">
        <f>J49/1000*'Zadání parametrů'!D$6*'Zadání parametrů'!$D$5</f>
        <v>349.8120515202706</v>
      </c>
      <c r="L49" s="37">
        <f>K49*'Zadání parametrů'!$D$15</f>
        <v>516.3240337512141</v>
      </c>
      <c r="M49" s="36">
        <f>PI()/((1/(2*D49)*LN(B49/(B49-2*C49)))+(1/(2*E49)*LN((B49+2*F49)/B49))+(1/('Zadání parametrů'!D$12*(B49+2*F49)/1000)))*('Zadání parametrů'!D$8-'Zadání parametrů'!D$7)</f>
        <v>12.473640099322868</v>
      </c>
      <c r="N49" s="37">
        <f>M49/1000*'Zadání parametrů'!D$6*'Zadání parametrů'!$D$5</f>
        <v>72.84605818004555</v>
      </c>
      <c r="O49" s="37">
        <f>N49*'Zadání parametrů'!$D$15</f>
        <v>107.52108293277946</v>
      </c>
      <c r="P49" s="38">
        <f>L49-O49</f>
        <v>408.8029508184346</v>
      </c>
      <c r="Q49" s="8">
        <f>G49/P49*365</f>
        <v>74.10660793751265</v>
      </c>
      <c r="R49" s="43">
        <f>(O49*'Zadání parametrů'!$D$4)+G49</f>
        <v>298.0421658655589</v>
      </c>
    </row>
    <row r="50" spans="1:18" ht="12.75">
      <c r="A50" s="4" t="s">
        <v>15</v>
      </c>
      <c r="B50" s="22">
        <f aca="true" t="shared" si="9" ref="B50:C52">B$48</f>
        <v>42.4</v>
      </c>
      <c r="C50" s="59">
        <f t="shared" si="9"/>
        <v>3.25</v>
      </c>
      <c r="D50" s="59">
        <f t="shared" si="4"/>
        <v>50</v>
      </c>
      <c r="E50" s="59">
        <f t="shared" si="1"/>
        <v>0.038</v>
      </c>
      <c r="F50" s="21">
        <v>30</v>
      </c>
      <c r="G50" s="6">
        <v>89</v>
      </c>
      <c r="H50" s="46" t="str">
        <f>IF(R50=R$53,"OPTIMÁLNÍ","----")</f>
        <v>----</v>
      </c>
      <c r="I50" s="35">
        <f>G50/((3.14*(B50+2*F50)^2/4-3.14*B50^2/4)/1000000)</f>
        <v>13049.70029677071</v>
      </c>
      <c r="J50" s="36">
        <f>PI()/((1/(2*D50)*LN(B50/(B50-2*C50)))+(1/('Zadání parametrů'!D$12*(B50)/1000)))*('Zadání parametrů'!D$8-'Zadání parametrů'!D$7)</f>
        <v>59.899323890457296</v>
      </c>
      <c r="K50" s="37">
        <f>J50/1000*'Zadání parametrů'!D$6*'Zadání parametrů'!$D$5</f>
        <v>349.8120515202706</v>
      </c>
      <c r="L50" s="37">
        <f>K50*'Zadání parametrů'!$D$15</f>
        <v>516.3240337512141</v>
      </c>
      <c r="M50" s="36">
        <f>PI()/((1/(2*D50)*LN(B50/(B50-2*C50)))+(1/(2*E50)*LN((B50+2*F50)/B50))+(1/('Zadání parametrů'!D$12*(B50+2*F50)/1000)))*('Zadání parametrů'!D$8-'Zadání parametrů'!D$7)</f>
        <v>11.237769564491197</v>
      </c>
      <c r="N50" s="37">
        <f>M50/1000*'Zadání parametrů'!D$6*'Zadání parametrů'!$D$5</f>
        <v>65.62857425662858</v>
      </c>
      <c r="O50" s="37">
        <f>N50*'Zadání parametrů'!$D$15</f>
        <v>96.86804683331495</v>
      </c>
      <c r="P50" s="38">
        <f>L50-O50</f>
        <v>419.4559869178991</v>
      </c>
      <c r="Q50" s="8">
        <f>G50/P50*365</f>
        <v>77.44555093537943</v>
      </c>
      <c r="R50" s="43">
        <f>(O50*'Zadání parametrů'!$D$4)+G50</f>
        <v>282.7360936666299</v>
      </c>
    </row>
    <row r="51" spans="1:18" ht="12.75">
      <c r="A51" s="4" t="s">
        <v>15</v>
      </c>
      <c r="B51" s="22">
        <f t="shared" si="9"/>
        <v>42.4</v>
      </c>
      <c r="C51" s="59">
        <f t="shared" si="9"/>
        <v>3.25</v>
      </c>
      <c r="D51" s="59">
        <f t="shared" si="4"/>
        <v>50</v>
      </c>
      <c r="E51" s="59">
        <f t="shared" si="1"/>
        <v>0.038</v>
      </c>
      <c r="F51" s="21">
        <v>40</v>
      </c>
      <c r="G51" s="6">
        <v>102</v>
      </c>
      <c r="H51" s="46" t="str">
        <f>IF(R51=R$53,"OPTIMÁLNÍ","----")</f>
        <v>----</v>
      </c>
      <c r="I51" s="35">
        <f>G51/((3.14*(B51+2*F51)^2/4-3.14*B51^2/4)/1000000)</f>
        <v>9855.605713932346</v>
      </c>
      <c r="J51" s="36">
        <f>PI()/((1/(2*D51)*LN(B51/(B51-2*C51)))+(1/('Zadání parametrů'!D$12*(B51)/1000)))*('Zadání parametrů'!D$8-'Zadání parametrů'!D$7)</f>
        <v>59.899323890457296</v>
      </c>
      <c r="K51" s="37">
        <f>J51/1000*'Zadání parametrů'!D$6*'Zadání parametrů'!$D$5</f>
        <v>349.8120515202706</v>
      </c>
      <c r="L51" s="37">
        <f>K51*'Zadání parametrů'!$D$15</f>
        <v>516.3240337512141</v>
      </c>
      <c r="M51" s="36">
        <f>PI()/((1/(2*D51)*LN(B51/(B51-2*C51)))+(1/(2*E51)*LN((B51+2*F51)/B51))+(1/('Zadání parametrů'!D$12*(B51+2*F51)/1000)))*('Zadání parametrů'!D$8-'Zadání parametrů'!D$7)</f>
        <v>9.572872110159874</v>
      </c>
      <c r="N51" s="37">
        <f>M51/1000*'Zadání parametrů'!D$6*'Zadání parametrů'!$D$5</f>
        <v>55.90557312333366</v>
      </c>
      <c r="O51" s="37">
        <f>N51*'Zadání parametrů'!$D$15</f>
        <v>82.51685697724004</v>
      </c>
      <c r="P51" s="38">
        <f>L51-O51</f>
        <v>433.80717677397405</v>
      </c>
      <c r="Q51" s="8">
        <f>G51/P51*365</f>
        <v>85.82154006040774</v>
      </c>
      <c r="R51" s="43">
        <f>(O51*'Zadání parametrů'!$D$4)+G51</f>
        <v>267.03371395448005</v>
      </c>
    </row>
    <row r="52" spans="1:18" ht="12.75">
      <c r="A52" s="4" t="s">
        <v>15</v>
      </c>
      <c r="B52" s="22">
        <f t="shared" si="9"/>
        <v>42.4</v>
      </c>
      <c r="C52" s="59">
        <f t="shared" si="9"/>
        <v>3.25</v>
      </c>
      <c r="D52" s="59">
        <f t="shared" si="4"/>
        <v>50</v>
      </c>
      <c r="E52" s="59">
        <f t="shared" si="1"/>
        <v>0.038</v>
      </c>
      <c r="F52" s="21">
        <v>50</v>
      </c>
      <c r="G52" s="6">
        <v>115</v>
      </c>
      <c r="H52" s="46" t="str">
        <f>IF(R52=R$53,"OPTIMÁLNÍ","----")</f>
        <v>OPTIMÁLNÍ</v>
      </c>
      <c r="I52" s="35">
        <f>G52/((3.14*(B52+2*F52)^2/4-3.14*B52^2/4)/1000000)</f>
        <v>7927.316844514295</v>
      </c>
      <c r="J52" s="36">
        <f>PI()/((1/(2*D52)*LN(B52/(B52-2*C52)))+(1/('Zadání parametrů'!D$12*(B52)/1000)))*('Zadání parametrů'!D$8-'Zadání parametrů'!D$7)</f>
        <v>59.899323890457296</v>
      </c>
      <c r="K52" s="37">
        <f>J52/1000*'Zadání parametrů'!D$6*'Zadání parametrů'!$D$5</f>
        <v>349.8120515202706</v>
      </c>
      <c r="L52" s="37">
        <f>K52*'Zadání parametrů'!$D$15</f>
        <v>516.3240337512141</v>
      </c>
      <c r="M52" s="36">
        <f>PI()/((1/(2*D52)*LN(B52/(B52-2*C52)))+(1/(2*E52)*LN((B52+2*F52)/B52))+(1/('Zadání parametrů'!D$12*(B52+2*F52)/1000)))*('Zadání parametrů'!D$8-'Zadání parametrů'!D$7)</f>
        <v>8.49355034820862</v>
      </c>
      <c r="N52" s="37">
        <f>M52/1000*'Zadání parametrů'!D$6*'Zadání parametrů'!$D$5</f>
        <v>49.60233403353835</v>
      </c>
      <c r="O52" s="37">
        <f>N52*'Zadání parametrů'!$D$15</f>
        <v>73.21325003060271</v>
      </c>
      <c r="P52" s="38">
        <f>L52-O52</f>
        <v>443.1107837206114</v>
      </c>
      <c r="Q52" s="8">
        <f>G52/P52*365</f>
        <v>94.72800379073132</v>
      </c>
      <c r="R52" s="43">
        <f>(O52*'Zadání parametrů'!$D$4)+G52</f>
        <v>261.4265000612054</v>
      </c>
    </row>
    <row r="53" spans="1:18" ht="15.75" customHeight="1">
      <c r="A53" s="40"/>
      <c r="B53" s="20"/>
      <c r="C53" s="23"/>
      <c r="D53" s="28"/>
      <c r="E53" s="28"/>
      <c r="F53" s="20"/>
      <c r="G53" s="23"/>
      <c r="H53" s="20"/>
      <c r="I53" s="29"/>
      <c r="J53" s="29"/>
      <c r="K53" s="30"/>
      <c r="L53" s="30"/>
      <c r="M53" s="30"/>
      <c r="N53" s="30"/>
      <c r="O53" s="47" t="s">
        <v>53</v>
      </c>
      <c r="P53" s="32"/>
      <c r="Q53" s="8"/>
      <c r="R53" s="45">
        <f>MIN(R48:R52)</f>
        <v>261.4265000612054</v>
      </c>
    </row>
    <row r="54" spans="1:18" ht="21.75" customHeight="1">
      <c r="A54" s="39" t="s">
        <v>42</v>
      </c>
      <c r="B54" s="20"/>
      <c r="C54" s="40"/>
      <c r="D54" s="28"/>
      <c r="E54" s="28"/>
      <c r="F54" s="20"/>
      <c r="G54" s="23"/>
      <c r="H54" s="20"/>
      <c r="I54" s="29"/>
      <c r="J54" s="29"/>
      <c r="K54" s="30"/>
      <c r="L54" s="30"/>
      <c r="M54" s="30"/>
      <c r="N54" s="30"/>
      <c r="O54" s="31"/>
      <c r="P54" s="32"/>
      <c r="Q54" s="33"/>
      <c r="R54" s="41"/>
    </row>
    <row r="55" spans="1:18" ht="12.75">
      <c r="A55" s="4" t="s">
        <v>15</v>
      </c>
      <c r="B55" s="21">
        <v>48.3</v>
      </c>
      <c r="C55" s="6">
        <v>3.25</v>
      </c>
      <c r="D55" s="59">
        <f t="shared" si="4"/>
        <v>50</v>
      </c>
      <c r="E55" s="6">
        <v>0.038</v>
      </c>
      <c r="F55" s="21">
        <v>20</v>
      </c>
      <c r="G55" s="6">
        <v>79</v>
      </c>
      <c r="H55" s="46" t="str">
        <f aca="true" t="shared" si="10" ref="H55:H60">IF(R55=R$61,"OPTIMÁLNÍ","----")</f>
        <v>----</v>
      </c>
      <c r="I55" s="35">
        <f aca="true" t="shared" si="11" ref="I55:I60">G55/((3.14*(B55+2*F55)^2/4-3.14*B55^2/4)/1000000)</f>
        <v>18418.18130950938</v>
      </c>
      <c r="J55" s="36">
        <f>PI()/((1/(2*D55)*LN(B55/(B55-2*C55)))+(1/('Zadání parametrů'!D$12*(B55)/1000)))*('Zadání parametrů'!D$8-'Zadání parametrů'!D$7)</f>
        <v>68.2348812059749</v>
      </c>
      <c r="K55" s="37">
        <f>J55/1000*'Zadání parametrů'!D$6*'Zadání parametrů'!$D$5</f>
        <v>398.49170624289343</v>
      </c>
      <c r="L55" s="37">
        <f>K55*'Zadání parametrů'!$D$15</f>
        <v>588.1754053056458</v>
      </c>
      <c r="M55" s="36">
        <f>PI()/((1/(2*D55)*LN(B55/(B55-2*C55)))+(1/(2*E55)*LN((B55+2*F55)/B55))+(1/('Zadání parametrů'!D$12*(B55+2*F55)/1000)))*('Zadání parametrů'!D$8-'Zadání parametrů'!D$7)</f>
        <v>15.582921511200155</v>
      </c>
      <c r="N55" s="37">
        <f>M55/1000*'Zadání parametrů'!D$6*'Zadání parametrů'!$D$5</f>
        <v>91.0042616254089</v>
      </c>
      <c r="O55" s="37">
        <f>N55*'Zadání parametrů'!$D$15</f>
        <v>134.3226662625691</v>
      </c>
      <c r="P55" s="38">
        <f aca="true" t="shared" si="12" ref="P55:P60">L55-O55</f>
        <v>453.85273904307667</v>
      </c>
      <c r="Q55" s="8">
        <f aca="true" t="shared" si="13" ref="Q55:Q60">G55/P55*365</f>
        <v>63.53382390243364</v>
      </c>
      <c r="R55" s="43">
        <f>(O55*'Zadání parametrů'!$D$4)+G55</f>
        <v>347.6453325251382</v>
      </c>
    </row>
    <row r="56" spans="1:18" ht="12.75">
      <c r="A56" s="4" t="s">
        <v>15</v>
      </c>
      <c r="B56" s="22">
        <f aca="true" t="shared" si="14" ref="B56:C60">B$55</f>
        <v>48.3</v>
      </c>
      <c r="C56" s="59">
        <f t="shared" si="14"/>
        <v>3.25</v>
      </c>
      <c r="D56" s="59">
        <f t="shared" si="4"/>
        <v>50</v>
      </c>
      <c r="E56" s="59">
        <f t="shared" si="1"/>
        <v>0.038</v>
      </c>
      <c r="F56" s="21">
        <v>25</v>
      </c>
      <c r="G56" s="6">
        <v>86</v>
      </c>
      <c r="H56" s="46" t="str">
        <f t="shared" si="10"/>
        <v>----</v>
      </c>
      <c r="I56" s="35">
        <f t="shared" si="11"/>
        <v>14945.994560353145</v>
      </c>
      <c r="J56" s="36">
        <f>PI()/((1/(2*D56)*LN(B56/(B56-2*C56)))+(1/('Zadání parametrů'!D$12*(B56)/1000)))*('Zadání parametrů'!D$8-'Zadání parametrů'!D$7)</f>
        <v>68.2348812059749</v>
      </c>
      <c r="K56" s="37">
        <f>J56/1000*'Zadání parametrů'!D$6*'Zadání parametrů'!$D$5</f>
        <v>398.49170624289343</v>
      </c>
      <c r="L56" s="37">
        <f>K56*'Zadání parametrů'!$D$15</f>
        <v>588.1754053056458</v>
      </c>
      <c r="M56" s="36">
        <f>PI()/((1/(2*D56)*LN(B56/(B56-2*C56)))+(1/(2*E56)*LN((B56+2*F56)/B56))+(1/('Zadání parametrů'!D$12*(B56+2*F56)/1000)))*('Zadání parametrů'!D$8-'Zadání parametrů'!D$7)</f>
        <v>13.634542846731039</v>
      </c>
      <c r="N56" s="37">
        <f>M56/1000*'Zadání parametrů'!D$6*'Zadání parametrů'!$D$5</f>
        <v>79.62573022490926</v>
      </c>
      <c r="O56" s="37">
        <f>N56*'Zadání parametrů'!$D$15</f>
        <v>117.5279068901054</v>
      </c>
      <c r="P56" s="38">
        <f t="shared" si="12"/>
        <v>470.6474984155404</v>
      </c>
      <c r="Q56" s="8">
        <f t="shared" si="13"/>
        <v>66.69535077882298</v>
      </c>
      <c r="R56" s="43">
        <f>(O56*'Zadání parametrů'!$D$4)+G56</f>
        <v>321.05581378021077</v>
      </c>
    </row>
    <row r="57" spans="1:18" ht="12.75">
      <c r="A57" s="4" t="s">
        <v>15</v>
      </c>
      <c r="B57" s="22">
        <f t="shared" si="14"/>
        <v>48.3</v>
      </c>
      <c r="C57" s="59">
        <f t="shared" si="14"/>
        <v>3.25</v>
      </c>
      <c r="D57" s="59">
        <f t="shared" si="4"/>
        <v>50</v>
      </c>
      <c r="E57" s="59">
        <f t="shared" si="1"/>
        <v>0.038</v>
      </c>
      <c r="F57" s="21">
        <v>30</v>
      </c>
      <c r="G57" s="6">
        <v>95</v>
      </c>
      <c r="H57" s="46" t="str">
        <f t="shared" si="10"/>
        <v>----</v>
      </c>
      <c r="I57" s="35">
        <f t="shared" si="11"/>
        <v>12879.85401024423</v>
      </c>
      <c r="J57" s="36">
        <f>PI()/((1/(2*D57)*LN(B57/(B57-2*C57)))+(1/('Zadání parametrů'!D$12*(B57)/1000)))*('Zadání parametrů'!D$8-'Zadání parametrů'!D$7)</f>
        <v>68.2348812059749</v>
      </c>
      <c r="K57" s="37">
        <f>J57/1000*'Zadání parametrů'!D$6*'Zadání parametrů'!$D$5</f>
        <v>398.49170624289343</v>
      </c>
      <c r="L57" s="37">
        <f>K57*'Zadání parametrů'!$D$15</f>
        <v>588.1754053056458</v>
      </c>
      <c r="M57" s="36">
        <f>PI()/((1/(2*D57)*LN(B57/(B57-2*C57)))+(1/(2*E57)*LN((B57+2*F57)/B57))+(1/('Zadání parametrů'!D$12*(B57+2*F57)/1000)))*('Zadání parametrů'!D$8-'Zadání parametrů'!D$7)</f>
        <v>12.240544796346676</v>
      </c>
      <c r="N57" s="37">
        <f>M57/1000*'Zadání parametrů'!D$6*'Zadání parametrů'!$D$5</f>
        <v>71.48478161066458</v>
      </c>
      <c r="O57" s="37">
        <f>N57*'Zadání parametrů'!$D$15</f>
        <v>105.5118330904736</v>
      </c>
      <c r="P57" s="38">
        <f t="shared" si="12"/>
        <v>482.66357221517217</v>
      </c>
      <c r="Q57" s="8">
        <f t="shared" si="13"/>
        <v>71.84093019669989</v>
      </c>
      <c r="R57" s="43">
        <f>(O57*'Zadání parametrů'!$D$4)+G57</f>
        <v>306.0236661809472</v>
      </c>
    </row>
    <row r="58" spans="1:18" ht="12.75">
      <c r="A58" s="4" t="s">
        <v>15</v>
      </c>
      <c r="B58" s="22">
        <f t="shared" si="14"/>
        <v>48.3</v>
      </c>
      <c r="C58" s="59">
        <f t="shared" si="14"/>
        <v>3.25</v>
      </c>
      <c r="D58" s="59">
        <f t="shared" si="4"/>
        <v>50</v>
      </c>
      <c r="E58" s="59">
        <f t="shared" si="1"/>
        <v>0.038</v>
      </c>
      <c r="F58" s="21">
        <v>40</v>
      </c>
      <c r="G58" s="6">
        <v>106</v>
      </c>
      <c r="H58" s="46" t="str">
        <f t="shared" si="10"/>
        <v>----</v>
      </c>
      <c r="I58" s="35">
        <f t="shared" si="11"/>
        <v>9557.746824303364</v>
      </c>
      <c r="J58" s="36">
        <f>PI()/((1/(2*D58)*LN(B58/(B58-2*C58)))+(1/('Zadání parametrů'!D$12*(B58)/1000)))*('Zadání parametrů'!D$8-'Zadání parametrů'!D$7)</f>
        <v>68.2348812059749</v>
      </c>
      <c r="K58" s="37">
        <f>J58/1000*'Zadání parametrů'!D$6*'Zadání parametrů'!$D$5</f>
        <v>398.49170624289343</v>
      </c>
      <c r="L58" s="37">
        <f>K58*'Zadání parametrů'!$D$15</f>
        <v>588.1754053056458</v>
      </c>
      <c r="M58" s="36">
        <f>PI()/((1/(2*D58)*LN(B58/(B58-2*C58)))+(1/(2*E58)*LN((B58+2*F58)/B58))+(1/('Zadání parametrů'!D$12*(B58+2*F58)/1000)))*('Zadání parametrů'!D$8-'Zadání parametrů'!D$7)</f>
        <v>10.368035221498566</v>
      </c>
      <c r="N58" s="37">
        <f>M58/1000*'Zadání parametrů'!D$6*'Zadání parametrů'!$D$5</f>
        <v>60.54932569355162</v>
      </c>
      <c r="O58" s="37">
        <f>N58*'Zadání parametrů'!$D$15</f>
        <v>89.37105496263611</v>
      </c>
      <c r="P58" s="38">
        <f t="shared" si="12"/>
        <v>498.8043503430097</v>
      </c>
      <c r="Q58" s="8">
        <f t="shared" si="13"/>
        <v>77.56548228457568</v>
      </c>
      <c r="R58" s="43">
        <f>(O58*'Zadání parametrů'!$D$4)+G58</f>
        <v>284.7421099252722</v>
      </c>
    </row>
    <row r="59" spans="1:18" ht="12.75">
      <c r="A59" s="4" t="s">
        <v>15</v>
      </c>
      <c r="B59" s="22">
        <f t="shared" si="14"/>
        <v>48.3</v>
      </c>
      <c r="C59" s="59">
        <f t="shared" si="14"/>
        <v>3.25</v>
      </c>
      <c r="D59" s="59">
        <f t="shared" si="4"/>
        <v>50</v>
      </c>
      <c r="E59" s="59">
        <f t="shared" si="1"/>
        <v>0.038</v>
      </c>
      <c r="F59" s="21">
        <v>50</v>
      </c>
      <c r="G59" s="6">
        <v>118</v>
      </c>
      <c r="H59" s="46" t="str">
        <f t="shared" si="10"/>
        <v>OPTIMÁLNÍ</v>
      </c>
      <c r="I59" s="35">
        <f t="shared" si="11"/>
        <v>7645.9039337527765</v>
      </c>
      <c r="J59" s="36">
        <f>PI()/((1/(2*D59)*LN(B59/(B59-2*C59)))+(1/('Zadání parametrů'!D$12*(B59)/1000)))*('Zadání parametrů'!D$8-'Zadání parametrů'!D$7)</f>
        <v>68.2348812059749</v>
      </c>
      <c r="K59" s="37">
        <f>J59/1000*'Zadání parametrů'!D$6*'Zadání parametrů'!$D$5</f>
        <v>398.49170624289343</v>
      </c>
      <c r="L59" s="37">
        <f>K59*'Zadání parametrů'!$D$15</f>
        <v>588.1754053056458</v>
      </c>
      <c r="M59" s="36">
        <f>PI()/((1/(2*D59)*LN(B59/(B59-2*C59)))+(1/(2*E59)*LN((B59+2*F59)/B59))+(1/('Zadání parametrů'!D$12*(B59+2*F59)/1000)))*('Zadání parametrů'!D$8-'Zadání parametrů'!D$7)</f>
        <v>9.158358058407105</v>
      </c>
      <c r="N59" s="37">
        <f>M59/1000*'Zadání parametrů'!D$6*'Zadání parametrů'!$D$5</f>
        <v>53.48481106109749</v>
      </c>
      <c r="O59" s="37">
        <f>N59*'Zadání parametrů'!$D$15</f>
        <v>78.94380216882598</v>
      </c>
      <c r="P59" s="38">
        <f t="shared" si="12"/>
        <v>509.2316031368198</v>
      </c>
      <c r="Q59" s="8">
        <f t="shared" si="13"/>
        <v>84.57841134503978</v>
      </c>
      <c r="R59" s="43">
        <f>(O59*'Zadání parametrů'!$D$4)+G59</f>
        <v>275.88760433765196</v>
      </c>
    </row>
    <row r="60" spans="1:18" ht="12.75">
      <c r="A60" s="4" t="s">
        <v>15</v>
      </c>
      <c r="B60" s="22">
        <f t="shared" si="14"/>
        <v>48.3</v>
      </c>
      <c r="C60" s="59">
        <f t="shared" si="14"/>
        <v>3.25</v>
      </c>
      <c r="D60" s="59">
        <f t="shared" si="4"/>
        <v>50</v>
      </c>
      <c r="E60" s="59">
        <f t="shared" si="1"/>
        <v>0.038</v>
      </c>
      <c r="F60" s="21">
        <v>60</v>
      </c>
      <c r="G60" s="6">
        <v>142</v>
      </c>
      <c r="H60" s="46" t="str">
        <f t="shared" si="10"/>
        <v>----</v>
      </c>
      <c r="I60" s="35">
        <f t="shared" si="11"/>
        <v>6959.51522565493</v>
      </c>
      <c r="J60" s="36">
        <f>PI()/((1/(2*D60)*LN(B60/(B60-2*C60)))+(1/('Zadání parametrů'!D$12*(B60)/1000)))*('Zadání parametrů'!D$8-'Zadání parametrů'!D$7)</f>
        <v>68.2348812059749</v>
      </c>
      <c r="K60" s="37">
        <f>J60/1000*'Zadání parametrů'!D$6*'Zadání parametrů'!$D$5</f>
        <v>398.49170624289343</v>
      </c>
      <c r="L60" s="37">
        <f>K60*'Zadání parametrů'!$D$15</f>
        <v>588.1754053056458</v>
      </c>
      <c r="M60" s="36">
        <f>PI()/((1/(2*D60)*LN(B60/(B60-2*C60)))+(1/(2*E60)*LN((B60+2*F60)/B60))+(1/('Zadání parametrů'!D$12*(B60+2*F60)/1000)))*('Zadání parametrů'!D$8-'Zadání parametrů'!D$7)</f>
        <v>8.305798594512753</v>
      </c>
      <c r="N60" s="37">
        <f>M60/1000*'Zadání parametrů'!D$6*'Zadání parametrů'!$D$5</f>
        <v>48.505863791954475</v>
      </c>
      <c r="O60" s="37">
        <f>N60*'Zadání parametrů'!$D$15</f>
        <v>71.59485542252001</v>
      </c>
      <c r="P60" s="38">
        <f t="shared" si="12"/>
        <v>516.5805498831257</v>
      </c>
      <c r="Q60" s="8">
        <f t="shared" si="13"/>
        <v>100.33285227584803</v>
      </c>
      <c r="R60" s="43">
        <f>(O60*'Zadání parametrů'!$D$4)+G60</f>
        <v>285.18971084504005</v>
      </c>
    </row>
    <row r="61" spans="1:18" ht="15.75" customHeight="1">
      <c r="A61" s="40"/>
      <c r="B61" s="20"/>
      <c r="C61" s="23"/>
      <c r="D61" s="28"/>
      <c r="E61" s="28"/>
      <c r="F61" s="20"/>
      <c r="G61" s="23"/>
      <c r="H61" s="20"/>
      <c r="I61" s="29"/>
      <c r="J61" s="29"/>
      <c r="K61" s="30"/>
      <c r="L61" s="30"/>
      <c r="M61" s="30"/>
      <c r="N61" s="30"/>
      <c r="O61" s="47" t="s">
        <v>53</v>
      </c>
      <c r="P61" s="32"/>
      <c r="Q61" s="8"/>
      <c r="R61" s="45">
        <f>MIN(R55:R60)</f>
        <v>275.88760433765196</v>
      </c>
    </row>
    <row r="62" spans="1:18" ht="21.75" customHeight="1">
      <c r="A62" s="39" t="s">
        <v>21</v>
      </c>
      <c r="B62" s="20"/>
      <c r="C62" s="40"/>
      <c r="D62" s="28"/>
      <c r="E62" s="28"/>
      <c r="F62" s="20"/>
      <c r="G62" s="23"/>
      <c r="H62" s="20"/>
      <c r="I62" s="29"/>
      <c r="J62" s="29"/>
      <c r="K62" s="30"/>
      <c r="L62" s="30"/>
      <c r="M62" s="30"/>
      <c r="N62" s="30"/>
      <c r="O62" s="31"/>
      <c r="P62" s="32"/>
      <c r="Q62" s="33"/>
      <c r="R62" s="41"/>
    </row>
    <row r="63" spans="1:18" ht="12.75">
      <c r="A63" s="4" t="s">
        <v>15</v>
      </c>
      <c r="B63" s="21">
        <v>60.2</v>
      </c>
      <c r="C63" s="6">
        <v>3.65</v>
      </c>
      <c r="D63" s="59">
        <f t="shared" si="4"/>
        <v>50</v>
      </c>
      <c r="E63" s="6">
        <v>0.038</v>
      </c>
      <c r="F63" s="21">
        <v>20</v>
      </c>
      <c r="G63" s="6">
        <v>85</v>
      </c>
      <c r="H63" s="46" t="str">
        <f aca="true" t="shared" si="15" ref="H63:H68">IF(R63=R$69,"OPTIMÁLNÍ","----")</f>
        <v>----</v>
      </c>
      <c r="I63" s="35">
        <f aca="true" t="shared" si="16" ref="I63:I68">G63/((3.14*(B63+2*F63)^2/4-3.14*B63^2/4)/1000000)</f>
        <v>16876.598313134356</v>
      </c>
      <c r="J63" s="36">
        <f>PI()/((1/(2*D63)*LN(B63/(B63-2*C63)))+(1/('Zadání parametrů'!D$12*(B63)/1000)))*('Zadání parametrů'!D$8-'Zadání parametrů'!D$7)</f>
        <v>85.03956724035974</v>
      </c>
      <c r="K63" s="37">
        <f>J63/1000*'Zadání parametrů'!D$6*'Zadání parametrů'!$D$5</f>
        <v>496.6310726837009</v>
      </c>
      <c r="L63" s="37">
        <f>K63*'Zadání parametrů'!$D$15</f>
        <v>733.0295157637869</v>
      </c>
      <c r="M63" s="36">
        <f>PI()/((1/(2*D63)*LN(B63/(B63-2*C63)))+(1/(2*E63)*LN((B63+2*F63)/B63))+(1/('Zadání parametrů'!D$12*(B63+2*F63)/1000)))*('Zadání parametrů'!D$8-'Zadání parametrů'!D$7)</f>
        <v>18.35235569822396</v>
      </c>
      <c r="N63" s="37">
        <f>M63/1000*'Zadání parametrů'!D$6*'Zadání parametrů'!$D$5</f>
        <v>107.17775727762792</v>
      </c>
      <c r="O63" s="37">
        <f>N63*'Zadání parametrů'!$D$15</f>
        <v>158.19481268725437</v>
      </c>
      <c r="P63" s="38">
        <f aca="true" t="shared" si="17" ref="P63:P68">L63-O63</f>
        <v>574.8347030765325</v>
      </c>
      <c r="Q63" s="8">
        <f aca="true" t="shared" si="18" ref="Q63:Q68">G63/P63*365</f>
        <v>53.972037237754215</v>
      </c>
      <c r="R63" s="43">
        <f>(O63*'Zadání parametrů'!$D$4)+G63</f>
        <v>401.38962537450874</v>
      </c>
    </row>
    <row r="64" spans="1:18" ht="12.75">
      <c r="A64" s="4" t="s">
        <v>15</v>
      </c>
      <c r="B64" s="22">
        <f aca="true" t="shared" si="19" ref="B64:C68">B$63</f>
        <v>60.2</v>
      </c>
      <c r="C64" s="59">
        <f t="shared" si="19"/>
        <v>3.65</v>
      </c>
      <c r="D64" s="59">
        <f t="shared" si="4"/>
        <v>50</v>
      </c>
      <c r="E64" s="59">
        <f>E63</f>
        <v>0.038</v>
      </c>
      <c r="F64" s="21">
        <v>25</v>
      </c>
      <c r="G64" s="6">
        <v>95</v>
      </c>
      <c r="H64" s="46" t="str">
        <f t="shared" si="15"/>
        <v>----</v>
      </c>
      <c r="I64" s="35">
        <f t="shared" si="16"/>
        <v>14204.120690170746</v>
      </c>
      <c r="J64" s="36">
        <f>PI()/((1/(2*D64)*LN(B64/(B64-2*C64)))+(1/('Zadání parametrů'!D$12*(B64)/1000)))*('Zadání parametrů'!D$8-'Zadání parametrů'!D$7)</f>
        <v>85.03956724035974</v>
      </c>
      <c r="K64" s="37">
        <f>J64/1000*'Zadání parametrů'!D$6*'Zadání parametrů'!$D$5</f>
        <v>496.6310726837009</v>
      </c>
      <c r="L64" s="37">
        <f>K64*'Zadání parametrů'!$D$15</f>
        <v>733.0295157637869</v>
      </c>
      <c r="M64" s="36">
        <f>PI()/((1/(2*D64)*LN(B64/(B64-2*C64)))+(1/(2*E64)*LN((B64+2*F64)/B64))+(1/('Zadání parametrů'!D$12*(B64+2*F64)/1000)))*('Zadání parametrů'!D$8-'Zadání parametrů'!D$7)</f>
        <v>15.948394499446424</v>
      </c>
      <c r="N64" s="37">
        <f>M64/1000*'Zadání parametrů'!D$6*'Zadání parametrů'!$D$5</f>
        <v>93.13862387676711</v>
      </c>
      <c r="O64" s="37">
        <f>N64*'Zadání parametrů'!$D$15</f>
        <v>137.47299376649084</v>
      </c>
      <c r="P64" s="38">
        <f t="shared" si="17"/>
        <v>595.556521997296</v>
      </c>
      <c r="Q64" s="8">
        <f t="shared" si="18"/>
        <v>58.22285327967147</v>
      </c>
      <c r="R64" s="43">
        <f>(O64*'Zadání parametrů'!$D$4)+G64</f>
        <v>369.9459875329817</v>
      </c>
    </row>
    <row r="65" spans="1:18" ht="12.75">
      <c r="A65" s="4" t="s">
        <v>15</v>
      </c>
      <c r="B65" s="22">
        <f t="shared" si="19"/>
        <v>60.2</v>
      </c>
      <c r="C65" s="59">
        <f t="shared" si="19"/>
        <v>3.65</v>
      </c>
      <c r="D65" s="59">
        <f t="shared" si="4"/>
        <v>50</v>
      </c>
      <c r="E65" s="59">
        <f>E64</f>
        <v>0.038</v>
      </c>
      <c r="F65" s="21">
        <v>30</v>
      </c>
      <c r="G65" s="6">
        <v>98</v>
      </c>
      <c r="H65" s="46" t="str">
        <f t="shared" si="15"/>
        <v>----</v>
      </c>
      <c r="I65" s="35">
        <f t="shared" si="16"/>
        <v>11533.699587140629</v>
      </c>
      <c r="J65" s="36">
        <f>PI()/((1/(2*D65)*LN(B65/(B65-2*C65)))+(1/('Zadání parametrů'!D$12*(B65)/1000)))*('Zadání parametrů'!D$8-'Zadání parametrů'!D$7)</f>
        <v>85.03956724035974</v>
      </c>
      <c r="K65" s="37">
        <f>J65/1000*'Zadání parametrů'!D$6*'Zadání parametrů'!$D$5</f>
        <v>496.6310726837009</v>
      </c>
      <c r="L65" s="37">
        <f>K65*'Zadání parametrů'!$D$15</f>
        <v>733.0295157637869</v>
      </c>
      <c r="M65" s="36">
        <f>PI()/((1/(2*D65)*LN(B65/(B65-2*C65)))+(1/(2*E65)*LN((B65+2*F65)/B65))+(1/('Zadání parametrů'!D$12*(B65+2*F65)/1000)))*('Zadání parametrů'!D$8-'Zadání parametrů'!D$7)</f>
        <v>14.234356361035056</v>
      </c>
      <c r="N65" s="37">
        <f>M65/1000*'Zadání parametrů'!D$6*'Zadání parametrů'!$D$5</f>
        <v>83.12864114844473</v>
      </c>
      <c r="O65" s="37">
        <f>N65*'Zadání parametrů'!$D$15</f>
        <v>122.69821789011455</v>
      </c>
      <c r="P65" s="38">
        <f t="shared" si="17"/>
        <v>610.3312978736724</v>
      </c>
      <c r="Q65" s="8">
        <f t="shared" si="18"/>
        <v>58.60751386110916</v>
      </c>
      <c r="R65" s="43">
        <f>(O65*'Zadání parametrů'!$D$4)+G65</f>
        <v>343.3964357802291</v>
      </c>
    </row>
    <row r="66" spans="1:18" ht="12.75">
      <c r="A66" s="4" t="s">
        <v>15</v>
      </c>
      <c r="B66" s="22">
        <f t="shared" si="19"/>
        <v>60.2</v>
      </c>
      <c r="C66" s="59">
        <f t="shared" si="19"/>
        <v>3.65</v>
      </c>
      <c r="D66" s="59">
        <f t="shared" si="4"/>
        <v>50</v>
      </c>
      <c r="E66" s="59">
        <f>E65</f>
        <v>0.038</v>
      </c>
      <c r="F66" s="21">
        <v>40</v>
      </c>
      <c r="G66" s="6">
        <v>112</v>
      </c>
      <c r="H66" s="46" t="str">
        <f t="shared" si="15"/>
        <v>----</v>
      </c>
      <c r="I66" s="35">
        <f t="shared" si="16"/>
        <v>8899.398654919461</v>
      </c>
      <c r="J66" s="36">
        <f>PI()/((1/(2*D66)*LN(B66/(B66-2*C66)))+(1/('Zadání parametrů'!D$12*(B66)/1000)))*('Zadání parametrů'!D$8-'Zadání parametrů'!D$7)</f>
        <v>85.03956724035974</v>
      </c>
      <c r="K66" s="37">
        <f>J66/1000*'Zadání parametrů'!D$6*'Zadání parametrů'!$D$5</f>
        <v>496.6310726837009</v>
      </c>
      <c r="L66" s="37">
        <f>K66*'Zadání parametrů'!$D$15</f>
        <v>733.0295157637869</v>
      </c>
      <c r="M66" s="36">
        <f>PI()/((1/(2*D66)*LN(B66/(B66-2*C66)))+(1/(2*E66)*LN((B66+2*F66)/B66))+(1/('Zadání parametrů'!D$12*(B66+2*F66)/1000)))*('Zadání parametrů'!D$8-'Zadání parametrů'!D$7)</f>
        <v>11.94197780144614</v>
      </c>
      <c r="N66" s="37">
        <f>M66/1000*'Zadání parametrů'!D$6*'Zadání parametrů'!$D$5</f>
        <v>69.74115036044546</v>
      </c>
      <c r="O66" s="37">
        <f>N66*'Zadání parametrů'!$D$15</f>
        <v>102.93822615905077</v>
      </c>
      <c r="P66" s="38">
        <f t="shared" si="17"/>
        <v>630.0912896047362</v>
      </c>
      <c r="Q66" s="8">
        <f t="shared" si="18"/>
        <v>64.87948758289377</v>
      </c>
      <c r="R66" s="43">
        <f>(O66*'Zadání parametrů'!$D$4)+G66</f>
        <v>317.87645231810154</v>
      </c>
    </row>
    <row r="67" spans="1:18" ht="12.75">
      <c r="A67" s="4" t="s">
        <v>15</v>
      </c>
      <c r="B67" s="22">
        <f t="shared" si="19"/>
        <v>60.2</v>
      </c>
      <c r="C67" s="59">
        <f t="shared" si="19"/>
        <v>3.65</v>
      </c>
      <c r="D67" s="59">
        <f t="shared" si="4"/>
        <v>50</v>
      </c>
      <c r="E67" s="59">
        <f>E66</f>
        <v>0.038</v>
      </c>
      <c r="F67" s="21">
        <v>50</v>
      </c>
      <c r="G67" s="6">
        <v>128</v>
      </c>
      <c r="H67" s="46" t="str">
        <f t="shared" si="15"/>
        <v>OPTIMÁLNÍ</v>
      </c>
      <c r="I67" s="35">
        <f t="shared" si="16"/>
        <v>7398.245228709816</v>
      </c>
      <c r="J67" s="36">
        <f>PI()/((1/(2*D67)*LN(B67/(B67-2*C67)))+(1/('Zadání parametrů'!D$12*(B67)/1000)))*('Zadání parametrů'!D$8-'Zadání parametrů'!D$7)</f>
        <v>85.03956724035974</v>
      </c>
      <c r="K67" s="37">
        <f>J67/1000*'Zadání parametrů'!D$6*'Zadání parametrů'!$D$5</f>
        <v>496.6310726837009</v>
      </c>
      <c r="L67" s="37">
        <f>K67*'Zadání parametrů'!$D$15</f>
        <v>733.0295157637869</v>
      </c>
      <c r="M67" s="36">
        <f>PI()/((1/(2*D67)*LN(B67/(B67-2*C67)))+(1/(2*E67)*LN((B67+2*F67)/B67))+(1/('Zadání parametrů'!D$12*(B67+2*F67)/1000)))*('Zadání parametrů'!D$8-'Zadání parametrů'!D$7)</f>
        <v>10.469020249424194</v>
      </c>
      <c r="N67" s="37">
        <f>M67/1000*'Zadání parametrů'!D$6*'Zadání parametrů'!$D$5</f>
        <v>61.13907825663729</v>
      </c>
      <c r="O67" s="37">
        <f>N67*'Zadání parametrů'!$D$15</f>
        <v>90.24153218308678</v>
      </c>
      <c r="P67" s="38">
        <f t="shared" si="17"/>
        <v>642.7879835807001</v>
      </c>
      <c r="Q67" s="8">
        <f t="shared" si="18"/>
        <v>72.6833749127397</v>
      </c>
      <c r="R67" s="43">
        <f>(O67*'Zadání parametrů'!$D$4)+G67</f>
        <v>308.48306436617355</v>
      </c>
    </row>
    <row r="68" spans="1:18" ht="12.75">
      <c r="A68" s="4" t="s">
        <v>15</v>
      </c>
      <c r="B68" s="22">
        <f t="shared" si="19"/>
        <v>60.2</v>
      </c>
      <c r="C68" s="59">
        <f t="shared" si="19"/>
        <v>3.65</v>
      </c>
      <c r="D68" s="59">
        <f t="shared" si="4"/>
        <v>50</v>
      </c>
      <c r="E68" s="59">
        <f>E67</f>
        <v>0.038</v>
      </c>
      <c r="F68" s="21">
        <v>60</v>
      </c>
      <c r="G68" s="6">
        <v>169</v>
      </c>
      <c r="H68" s="46" t="str">
        <f t="shared" si="15"/>
        <v>----</v>
      </c>
      <c r="I68" s="35">
        <f t="shared" si="16"/>
        <v>7462.7920203765125</v>
      </c>
      <c r="J68" s="36">
        <f>PI()/((1/(2*D68)*LN(B68/(B68-2*C68)))+(1/('Zadání parametrů'!D$12*(B68)/1000)))*('Zadání parametrů'!D$8-'Zadání parametrů'!D$7)</f>
        <v>85.03956724035974</v>
      </c>
      <c r="K68" s="37">
        <f>J68/1000*'Zadání parametrů'!D$6*'Zadání parametrů'!$D$5</f>
        <v>496.6310726837009</v>
      </c>
      <c r="L68" s="37">
        <f>K68*'Zadání parametrů'!$D$15</f>
        <v>733.0295157637869</v>
      </c>
      <c r="M68" s="36">
        <f>PI()/((1/(2*D68)*LN(B68/(B68-2*C68)))+(1/(2*E68)*LN((B68+2*F68)/B68))+(1/('Zadání parametrů'!D$12*(B68+2*F68)/1000)))*('Zadání parametrů'!D$8-'Zadání parametrů'!D$7)</f>
        <v>9.435797995975221</v>
      </c>
      <c r="N68" s="37">
        <f>M68/1000*'Zadání parametrů'!D$6*'Zadání parametrů'!$D$5</f>
        <v>55.105060296495296</v>
      </c>
      <c r="O68" s="37">
        <f>N68*'Zadání parametrů'!$D$15</f>
        <v>81.33529673645793</v>
      </c>
      <c r="P68" s="38">
        <f t="shared" si="17"/>
        <v>651.6942190273289</v>
      </c>
      <c r="Q68" s="8">
        <f t="shared" si="18"/>
        <v>94.65328707697685</v>
      </c>
      <c r="R68" s="43">
        <f>(O68*'Zadání parametrů'!$D$4)+G68</f>
        <v>331.67059347291587</v>
      </c>
    </row>
    <row r="69" spans="1:18" ht="15.75" customHeight="1">
      <c r="A69" s="40"/>
      <c r="B69" s="20"/>
      <c r="C69" s="23"/>
      <c r="D69" s="28"/>
      <c r="E69" s="28"/>
      <c r="F69" s="20"/>
      <c r="G69" s="23"/>
      <c r="H69" s="20"/>
      <c r="I69" s="29"/>
      <c r="J69" s="29"/>
      <c r="K69" s="30"/>
      <c r="L69" s="30"/>
      <c r="M69" s="30"/>
      <c r="N69" s="30"/>
      <c r="O69" s="47" t="s">
        <v>53</v>
      </c>
      <c r="P69" s="32"/>
      <c r="Q69" s="8"/>
      <c r="R69" s="45">
        <f>MIN(R63:R68)</f>
        <v>308.48306436617355</v>
      </c>
    </row>
    <row r="70" spans="1:18" ht="21.75" customHeight="1">
      <c r="A70" s="39" t="s">
        <v>63</v>
      </c>
      <c r="B70" s="20"/>
      <c r="C70" s="40"/>
      <c r="D70" s="28"/>
      <c r="E70" s="28"/>
      <c r="F70" s="20"/>
      <c r="G70" s="23"/>
      <c r="H70" s="20"/>
      <c r="I70" s="29"/>
      <c r="J70" s="29"/>
      <c r="K70" s="30"/>
      <c r="L70" s="30"/>
      <c r="M70" s="30"/>
      <c r="N70" s="30"/>
      <c r="O70" s="31"/>
      <c r="P70" s="32"/>
      <c r="Q70" s="33"/>
      <c r="R70" s="41"/>
    </row>
    <row r="71" spans="1:18" ht="12.75">
      <c r="A71" s="4" t="s">
        <v>15</v>
      </c>
      <c r="B71" s="21">
        <v>76</v>
      </c>
      <c r="C71" s="6">
        <v>3.2</v>
      </c>
      <c r="D71" s="59">
        <f t="shared" si="4"/>
        <v>50</v>
      </c>
      <c r="E71" s="6">
        <v>0.038</v>
      </c>
      <c r="F71" s="21">
        <v>20</v>
      </c>
      <c r="G71" s="6">
        <v>91</v>
      </c>
      <c r="H71" s="46" t="str">
        <f aca="true" t="shared" si="20" ref="H71:H77">IF(R71=R$78,"OPTIMÁLNÍ","----")</f>
        <v>----</v>
      </c>
      <c r="I71" s="35">
        <f>G71/((3.14*(B71+2*F71)^2/4-3.14*B71^2/4)/1000000)</f>
        <v>15094.214437367302</v>
      </c>
      <c r="J71" s="36">
        <f>PI()/((1/(2*D71)*LN(B71/(B71-2*C71)))+(1/('Zadání parametrů'!D$12*(B71)/1000)))*('Zadání parametrů'!D$8-'Zadání parametrů'!D$7)</f>
        <v>107.37068472064307</v>
      </c>
      <c r="K71" s="37">
        <f>J71/1000*'Zadání parametrů'!D$6*'Zadání parametrů'!$D$5</f>
        <v>627.0447987685556</v>
      </c>
      <c r="L71" s="37">
        <f>K71*'Zadání parametrů'!$D$15</f>
        <v>925.5207144403887</v>
      </c>
      <c r="M71" s="36">
        <f>PI()/((1/(2*D71)*LN(B71/(B71-2*C71)))+(1/(2*E71)*LN((B71+2*F71)/B71))+(1/('Zadání parametrů'!D$12*(B71+2*F71)/1000)))*('Zadání parametrů'!D$8-'Zadání parametrů'!D$7)</f>
        <v>21.99702320004763</v>
      </c>
      <c r="N71" s="37">
        <f>M71/1000*'Zadání parametrů'!D$6*'Zadání parametrů'!$D$5</f>
        <v>128.46261548827815</v>
      </c>
      <c r="O71" s="37">
        <f>N71*'Zadání parametrů'!$D$15</f>
        <v>189.61135137248243</v>
      </c>
      <c r="P71" s="38">
        <f>L71-O71</f>
        <v>735.9093630679063</v>
      </c>
      <c r="Q71" s="8">
        <f>G71/P71*365</f>
        <v>45.13463432715569</v>
      </c>
      <c r="R71" s="43">
        <f>(O71*'Zadání parametrů'!$D$4)+G71</f>
        <v>470.22270274496486</v>
      </c>
    </row>
    <row r="72" spans="1:18" ht="12.75">
      <c r="A72" s="4" t="s">
        <v>15</v>
      </c>
      <c r="B72" s="22">
        <f aca="true" t="shared" si="21" ref="B72:C77">B$71</f>
        <v>76</v>
      </c>
      <c r="C72" s="59">
        <f t="shared" si="21"/>
        <v>3.2</v>
      </c>
      <c r="D72" s="59">
        <f aca="true" t="shared" si="22" ref="D72:D96">D$7</f>
        <v>50</v>
      </c>
      <c r="E72" s="59">
        <f aca="true" t="shared" si="23" ref="E72:E77">E71</f>
        <v>0.038</v>
      </c>
      <c r="F72" s="21">
        <v>25</v>
      </c>
      <c r="G72" s="6">
        <v>101</v>
      </c>
      <c r="H72" s="46" t="str">
        <f t="shared" si="20"/>
        <v>----</v>
      </c>
      <c r="I72" s="35">
        <f aca="true" t="shared" si="24" ref="I72:I77">G72/((3.14*(B72+2*F72)^2/4-3.14*B72^2/4)/1000000)</f>
        <v>12738.853503184713</v>
      </c>
      <c r="J72" s="36">
        <f>PI()/((1/(2*D72)*LN(B72/(B72-2*C72)))+(1/('Zadání parametrů'!D$12*(B72)/1000)))*('Zadání parametrů'!D$8-'Zadání parametrů'!D$7)</f>
        <v>107.37068472064307</v>
      </c>
      <c r="K72" s="37">
        <f>J72/1000*'Zadání parametrů'!D$6*'Zadání parametrů'!$D$5</f>
        <v>627.0447987685556</v>
      </c>
      <c r="L72" s="37">
        <f>K72*'Zadání parametrů'!$D$15</f>
        <v>925.5207144403887</v>
      </c>
      <c r="M72" s="36">
        <f>PI()/((1/(2*D72)*LN(B72/(B72-2*C72)))+(1/(2*E72)*LN((B72+2*F72)/B72))+(1/('Zadání parametrů'!D$12*(B72+2*F72)/1000)))*('Zadání parametrů'!D$8-'Zadání parametrů'!D$7)</f>
        <v>18.985019590264663</v>
      </c>
      <c r="N72" s="37">
        <f>M72/1000*'Zadání parametrů'!D$6*'Zadání parametrů'!$D$5</f>
        <v>110.87251440714563</v>
      </c>
      <c r="O72" s="37">
        <f>N72*'Zadání parametrů'!$D$15</f>
        <v>163.64828948015753</v>
      </c>
      <c r="P72" s="38">
        <f aca="true" t="shared" si="25" ref="P72:P77">L72-O72</f>
        <v>761.8724249602312</v>
      </c>
      <c r="Q72" s="8">
        <f aca="true" t="shared" si="26" ref="Q72:Q77">G72/P72*365</f>
        <v>48.38736616819319</v>
      </c>
      <c r="R72" s="43">
        <f>(O72*'Zadání parametrů'!$D$4)+G72</f>
        <v>428.29657896031506</v>
      </c>
    </row>
    <row r="73" spans="1:18" ht="12.75">
      <c r="A73" s="4" t="s">
        <v>15</v>
      </c>
      <c r="B73" s="22">
        <f t="shared" si="21"/>
        <v>76</v>
      </c>
      <c r="C73" s="59">
        <f t="shared" si="21"/>
        <v>3.2</v>
      </c>
      <c r="D73" s="59">
        <f t="shared" si="22"/>
        <v>50</v>
      </c>
      <c r="E73" s="59">
        <f t="shared" si="23"/>
        <v>0.038</v>
      </c>
      <c r="F73" s="21">
        <v>30</v>
      </c>
      <c r="G73" s="6">
        <v>114</v>
      </c>
      <c r="H73" s="46" t="str">
        <f t="shared" si="20"/>
        <v>----</v>
      </c>
      <c r="I73" s="35">
        <f t="shared" si="24"/>
        <v>11416.897007571204</v>
      </c>
      <c r="J73" s="36">
        <f>PI()/((1/(2*D73)*LN(B73/(B73-2*C73)))+(1/('Zadání parametrů'!D$12*(B73)/1000)))*('Zadání parametrů'!D$8-'Zadání parametrů'!D$7)</f>
        <v>107.37068472064307</v>
      </c>
      <c r="K73" s="37">
        <f>J73/1000*'Zadání parametrů'!D$6*'Zadání parametrů'!$D$5</f>
        <v>627.0447987685556</v>
      </c>
      <c r="L73" s="37">
        <f>K73*'Zadání parametrů'!$D$15</f>
        <v>925.5207144403887</v>
      </c>
      <c r="M73" s="36">
        <f>PI()/((1/(2*D73)*LN(B73/(B73-2*C73)))+(1/(2*E73)*LN((B73+2*F73)/B73))+(1/('Zadání parametrů'!D$12*(B73+2*F73)/1000)))*('Zadání parametrů'!D$8-'Zadání parametrů'!D$7)</f>
        <v>16.843924567496515</v>
      </c>
      <c r="N73" s="37">
        <f>M73/1000*'Zadání parametrů'!D$6*'Zadání parametrů'!$D$5</f>
        <v>98.36851947417965</v>
      </c>
      <c r="O73" s="37">
        <f>N73*'Zadání parametrů'!$D$15</f>
        <v>145.1923412824448</v>
      </c>
      <c r="P73" s="38">
        <f t="shared" si="25"/>
        <v>780.3283731579439</v>
      </c>
      <c r="Q73" s="8">
        <f t="shared" si="26"/>
        <v>53.32370503408293</v>
      </c>
      <c r="R73" s="43">
        <f>(O73*'Zadání parametrů'!$D$4)+G73</f>
        <v>404.3846825648896</v>
      </c>
    </row>
    <row r="74" spans="1:18" ht="12.75">
      <c r="A74" s="4" t="s">
        <v>15</v>
      </c>
      <c r="B74" s="22">
        <f t="shared" si="21"/>
        <v>76</v>
      </c>
      <c r="C74" s="59">
        <f t="shared" si="21"/>
        <v>3.2</v>
      </c>
      <c r="D74" s="59">
        <f t="shared" si="22"/>
        <v>50</v>
      </c>
      <c r="E74" s="59">
        <f t="shared" si="23"/>
        <v>0.038</v>
      </c>
      <c r="F74" s="21">
        <v>40</v>
      </c>
      <c r="G74" s="6">
        <v>124</v>
      </c>
      <c r="H74" s="46" t="str">
        <f t="shared" si="20"/>
        <v>----</v>
      </c>
      <c r="I74" s="35">
        <f t="shared" si="24"/>
        <v>8510.871952558751</v>
      </c>
      <c r="J74" s="36">
        <f>PI()/((1/(2*D74)*LN(B74/(B74-2*C74)))+(1/('Zadání parametrů'!D$12*(B74)/1000)))*('Zadání parametrů'!D$8-'Zadání parametrů'!D$7)</f>
        <v>107.37068472064307</v>
      </c>
      <c r="K74" s="37">
        <f>J74/1000*'Zadání parametrů'!D$6*'Zadání parametrů'!$D$5</f>
        <v>627.0447987685556</v>
      </c>
      <c r="L74" s="37">
        <f>K74*'Zadání parametrů'!$D$15</f>
        <v>925.5207144403887</v>
      </c>
      <c r="M74" s="36">
        <f>PI()/((1/(2*D74)*LN(B74/(B74-2*C74)))+(1/(2*E74)*LN((B74+2*F74)/B74))+(1/('Zadání parametrů'!D$12*(B74+2*F74)/1000)))*('Zadání parametrů'!D$8-'Zadání parametrů'!D$7)</f>
        <v>13.991590481615145</v>
      </c>
      <c r="N74" s="37">
        <f>M74/1000*'Zadání parametrů'!D$6*'Zadání parametrů'!$D$5</f>
        <v>81.71088841263244</v>
      </c>
      <c r="O74" s="37">
        <f>N74*'Zadání parametrů'!$D$15</f>
        <v>120.6056089927507</v>
      </c>
      <c r="P74" s="38">
        <f t="shared" si="25"/>
        <v>804.915105447638</v>
      </c>
      <c r="Q74" s="8">
        <f t="shared" si="26"/>
        <v>56.22953239873604</v>
      </c>
      <c r="R74" s="43">
        <f>(O74*'Zadání parametrů'!$D$4)+G74</f>
        <v>365.21121798550143</v>
      </c>
    </row>
    <row r="75" spans="1:18" ht="12.75">
      <c r="A75" s="4" t="s">
        <v>15</v>
      </c>
      <c r="B75" s="22">
        <f t="shared" si="21"/>
        <v>76</v>
      </c>
      <c r="C75" s="59">
        <f t="shared" si="21"/>
        <v>3.2</v>
      </c>
      <c r="D75" s="59">
        <f t="shared" si="22"/>
        <v>50</v>
      </c>
      <c r="E75" s="59">
        <f t="shared" si="23"/>
        <v>0.038</v>
      </c>
      <c r="F75" s="21">
        <v>50</v>
      </c>
      <c r="G75" s="6">
        <v>146</v>
      </c>
      <c r="H75" s="46" t="str">
        <f t="shared" si="20"/>
        <v>OPTIMÁLNÍ</v>
      </c>
      <c r="I75" s="35">
        <f t="shared" si="24"/>
        <v>7380.446870892731</v>
      </c>
      <c r="J75" s="36">
        <f>PI()/((1/(2*D75)*LN(B75/(B75-2*C75)))+(1/('Zadání parametrů'!D$12*(B75)/1000)))*('Zadání parametrů'!D$8-'Zadání parametrů'!D$7)</f>
        <v>107.37068472064307</v>
      </c>
      <c r="K75" s="37">
        <f>J75/1000*'Zadání parametrů'!D$6*'Zadání parametrů'!$D$5</f>
        <v>627.0447987685556</v>
      </c>
      <c r="L75" s="37">
        <f>K75*'Zadání parametrů'!$D$15</f>
        <v>925.5207144403887</v>
      </c>
      <c r="M75" s="36">
        <f>PI()/((1/(2*D75)*LN(B75/(B75-2*C75)))+(1/(2*E75)*LN((B75+2*F75)/B75))+(1/('Zadání parametrů'!D$12*(B75+2*F75)/1000)))*('Zadání parametrů'!D$8-'Zadání parametrů'!D$7)</f>
        <v>12.167899249706446</v>
      </c>
      <c r="N75" s="37">
        <f>M75/1000*'Zadání parametrů'!D$6*'Zadání parametrů'!$D$5</f>
        <v>71.06053161828564</v>
      </c>
      <c r="O75" s="37">
        <f>N75*'Zadání parametrů'!$D$15</f>
        <v>104.885638348377</v>
      </c>
      <c r="P75" s="38">
        <f t="shared" si="25"/>
        <v>820.6350760920117</v>
      </c>
      <c r="Q75" s="8">
        <f t="shared" si="26"/>
        <v>64.93751187650305</v>
      </c>
      <c r="R75" s="43">
        <f>(O75*'Zadání parametrů'!$D$4)+G75</f>
        <v>355.771276696754</v>
      </c>
    </row>
    <row r="76" spans="1:18" ht="12.75">
      <c r="A76" s="4" t="s">
        <v>15</v>
      </c>
      <c r="B76" s="22">
        <f t="shared" si="21"/>
        <v>76</v>
      </c>
      <c r="C76" s="59">
        <f t="shared" si="21"/>
        <v>3.2</v>
      </c>
      <c r="D76" s="59">
        <f t="shared" si="22"/>
        <v>50</v>
      </c>
      <c r="E76" s="59">
        <f t="shared" si="23"/>
        <v>0.038</v>
      </c>
      <c r="F76" s="21">
        <v>60</v>
      </c>
      <c r="G76" s="6">
        <v>194</v>
      </c>
      <c r="H76" s="46" t="str">
        <f t="shared" si="20"/>
        <v>----</v>
      </c>
      <c r="I76" s="35">
        <f t="shared" si="24"/>
        <v>7571.4999375546395</v>
      </c>
      <c r="J76" s="36">
        <f>PI()/((1/(2*D76)*LN(B76/(B76-2*C76)))+(1/('Zadání parametrů'!D$12*(B76)/1000)))*('Zadání parametrů'!D$8-'Zadání parametrů'!D$7)</f>
        <v>107.37068472064307</v>
      </c>
      <c r="K76" s="37">
        <f>J76/1000*'Zadání parametrů'!D$6*'Zadání parametrů'!$D$5</f>
        <v>627.0447987685556</v>
      </c>
      <c r="L76" s="37">
        <f>K76*'Zadání parametrů'!$D$15</f>
        <v>925.5207144403887</v>
      </c>
      <c r="M76" s="36">
        <f>PI()/((1/(2*D76)*LN(B76/(B76-2*C76)))+(1/(2*E76)*LN((B76+2*F76)/B76))+(1/('Zadání parametrů'!D$12*(B76+2*F76)/1000)))*('Zadání parametrů'!D$8-'Zadání parametrů'!D$7)</f>
        <v>10.89433060081927</v>
      </c>
      <c r="N76" s="37">
        <f>M76/1000*'Zadání parametrů'!D$6*'Zadání parametrů'!$D$5</f>
        <v>63.62289070878454</v>
      </c>
      <c r="O76" s="37">
        <f>N76*'Zadání parametrů'!$D$15</f>
        <v>93.90764962758496</v>
      </c>
      <c r="P76" s="38">
        <f t="shared" si="25"/>
        <v>831.6130648128037</v>
      </c>
      <c r="Q76" s="8">
        <f t="shared" si="26"/>
        <v>85.1477724390241</v>
      </c>
      <c r="R76" s="43">
        <f>(O76*'Zadání parametrů'!$D$4)+G76</f>
        <v>381.8152992551699</v>
      </c>
    </row>
    <row r="77" spans="1:18" ht="12.75">
      <c r="A77" s="4" t="s">
        <v>15</v>
      </c>
      <c r="B77" s="22">
        <f t="shared" si="21"/>
        <v>76</v>
      </c>
      <c r="C77" s="59">
        <f t="shared" si="21"/>
        <v>3.2</v>
      </c>
      <c r="D77" s="59">
        <f t="shared" si="22"/>
        <v>50</v>
      </c>
      <c r="E77" s="59">
        <f t="shared" si="23"/>
        <v>0.038</v>
      </c>
      <c r="F77" s="21">
        <v>80</v>
      </c>
      <c r="G77" s="6">
        <v>218</v>
      </c>
      <c r="H77" s="46" t="str">
        <f t="shared" si="20"/>
        <v>----</v>
      </c>
      <c r="I77" s="35">
        <f t="shared" si="24"/>
        <v>5563.040992977299</v>
      </c>
      <c r="J77" s="36">
        <f>PI()/((1/(2*D77)*LN(B77/(B77-2*C77)))+(1/('Zadání parametrů'!D$12*(B77)/1000)))*('Zadání parametrů'!D$8-'Zadání parametrů'!D$7)</f>
        <v>107.37068472064307</v>
      </c>
      <c r="K77" s="37">
        <f>J77/1000*'Zadání parametrů'!D$6*'Zadání parametrů'!$D$5</f>
        <v>627.0447987685556</v>
      </c>
      <c r="L77" s="37">
        <f>K77*'Zadání parametrů'!$D$15</f>
        <v>925.5207144403887</v>
      </c>
      <c r="M77" s="36">
        <f>PI()/((1/(2*D77)*LN(B77/(B77-2*C77)))+(1/(2*E77)*LN((B77+2*F77)/B77))+(1/('Zadání parametrů'!D$12*(B77+2*F77)/1000)))*('Zadání parametrů'!D$8-'Zadání parametrů'!D$7)</f>
        <v>9.21961159190398</v>
      </c>
      <c r="N77" s="37">
        <f>M77/1000*'Zadání parametrů'!D$6*'Zadání parametrů'!$D$5</f>
        <v>53.84253169671924</v>
      </c>
      <c r="O77" s="37">
        <f>N77*'Zadání parametrů'!$D$15</f>
        <v>79.47179930539568</v>
      </c>
      <c r="P77" s="38">
        <f t="shared" si="25"/>
        <v>846.048915134993</v>
      </c>
      <c r="Q77" s="8">
        <f t="shared" si="26"/>
        <v>94.04893567803235</v>
      </c>
      <c r="R77" s="43">
        <f>(O77*'Zadání parametrů'!$D$4)+G77</f>
        <v>376.94359861079135</v>
      </c>
    </row>
    <row r="78" spans="1:18" ht="15.75" customHeight="1">
      <c r="A78" s="40"/>
      <c r="B78" s="20"/>
      <c r="C78" s="23"/>
      <c r="D78" s="28"/>
      <c r="E78" s="28"/>
      <c r="F78" s="20"/>
      <c r="G78" s="23"/>
      <c r="H78" s="20"/>
      <c r="I78" s="29"/>
      <c r="J78" s="29"/>
      <c r="K78" s="30"/>
      <c r="L78" s="30"/>
      <c r="M78" s="30"/>
      <c r="N78" s="30"/>
      <c r="O78" s="47" t="s">
        <v>53</v>
      </c>
      <c r="P78" s="32"/>
      <c r="Q78" s="8"/>
      <c r="R78" s="45">
        <f>MIN(R71:R77)</f>
        <v>355.771276696754</v>
      </c>
    </row>
    <row r="79" spans="1:18" ht="21.75" customHeight="1">
      <c r="A79" s="39" t="s">
        <v>64</v>
      </c>
      <c r="B79" s="20"/>
      <c r="C79" s="40"/>
      <c r="D79" s="28"/>
      <c r="E79" s="28"/>
      <c r="F79" s="20"/>
      <c r="G79" s="23"/>
      <c r="H79" s="20"/>
      <c r="I79" s="29"/>
      <c r="J79" s="29"/>
      <c r="K79" s="30"/>
      <c r="L79" s="30"/>
      <c r="M79" s="30"/>
      <c r="N79" s="30"/>
      <c r="O79" s="31"/>
      <c r="P79" s="32"/>
      <c r="Q79" s="33"/>
      <c r="R79" s="41"/>
    </row>
    <row r="80" spans="1:18" ht="12.75">
      <c r="A80" s="4" t="s">
        <v>15</v>
      </c>
      <c r="B80" s="21">
        <v>89</v>
      </c>
      <c r="C80" s="6">
        <v>3.6</v>
      </c>
      <c r="D80" s="59">
        <f t="shared" si="22"/>
        <v>50</v>
      </c>
      <c r="E80" s="6">
        <v>0.038</v>
      </c>
      <c r="F80" s="21">
        <v>20</v>
      </c>
      <c r="G80" s="6">
        <v>99</v>
      </c>
      <c r="H80" s="46" t="str">
        <f aca="true" t="shared" si="27" ref="H80:H87">IF(R80=R$88,"OPTIMÁLNÍ","----")</f>
        <v>----</v>
      </c>
      <c r="I80" s="35">
        <f>G80/((3.14*(B80+2*F80)^2/4-3.14*B80^2/4)/1000000)</f>
        <v>14462.689183661541</v>
      </c>
      <c r="J80" s="36">
        <f>PI()/((1/(2*D80)*LN(B80/(B80-2*C80)))+(1/('Zadání parametrů'!D$12*(B80)/1000)))*('Zadání parametrů'!D$8-'Zadání parametrů'!D$7)</f>
        <v>125.72639087693241</v>
      </c>
      <c r="K80" s="37">
        <f>J80/1000*'Zadání parametrů'!D$6*'Zadání parametrů'!$D$5</f>
        <v>734.2421227212852</v>
      </c>
      <c r="L80" s="37">
        <f>K80*'Zadání parametrů'!$D$15</f>
        <v>1083.7444076209586</v>
      </c>
      <c r="M80" s="36">
        <f>PI()/((1/(2*D80)*LN(B80/(B80-2*C80)))+(1/(2*E80)*LN((B80+2*F80)/B80))+(1/('Zadání parametrů'!D$12*(B80+2*F80)/1000)))*('Zadání parametrů'!D$8-'Zadání parametrů'!D$7)</f>
        <v>24.977624266413564</v>
      </c>
      <c r="N80" s="37">
        <f>M80/1000*'Zadání parametrů'!D$6*'Zadání parametrů'!$D$5</f>
        <v>145.8693257158552</v>
      </c>
      <c r="O80" s="37">
        <f>N80*'Zadání parametrů'!$D$15</f>
        <v>215.30372760703966</v>
      </c>
      <c r="P80" s="38">
        <f>L80-O80</f>
        <v>868.4406800139188</v>
      </c>
      <c r="Q80" s="8">
        <f>G80/P80*365</f>
        <v>41.609059584151275</v>
      </c>
      <c r="R80" s="43">
        <f>(O80*'Zadání parametrů'!$D$4)+G80</f>
        <v>529.6074552140793</v>
      </c>
    </row>
    <row r="81" spans="1:18" ht="12.75">
      <c r="A81" s="4" t="s">
        <v>15</v>
      </c>
      <c r="B81" s="22">
        <f aca="true" t="shared" si="28" ref="B81:C87">B$80</f>
        <v>89</v>
      </c>
      <c r="C81" s="59">
        <f t="shared" si="28"/>
        <v>3.6</v>
      </c>
      <c r="D81" s="59">
        <f t="shared" si="22"/>
        <v>50</v>
      </c>
      <c r="E81" s="59">
        <f>E80</f>
        <v>0.038</v>
      </c>
      <c r="F81" s="21">
        <v>25</v>
      </c>
      <c r="G81" s="6">
        <v>109</v>
      </c>
      <c r="H81" s="46" t="str">
        <f t="shared" si="27"/>
        <v>----</v>
      </c>
      <c r="I81" s="35">
        <f aca="true" t="shared" si="29" ref="I81:I87">G81/((3.14*(B81+2*F81)^2/4-3.14*B81^2/4)/1000000)</f>
        <v>12180.13185830819</v>
      </c>
      <c r="J81" s="36">
        <f>PI()/((1/(2*D81)*LN(B81/(B81-2*C81)))+(1/('Zadání parametrů'!D$12*(B81)/1000)))*('Zadání parametrů'!D$8-'Zadání parametrů'!D$7)</f>
        <v>125.72639087693241</v>
      </c>
      <c r="K81" s="37">
        <f>J81/1000*'Zadání parametrů'!D$6*'Zadání parametrů'!$D$5</f>
        <v>734.2421227212852</v>
      </c>
      <c r="L81" s="37">
        <f>K81*'Zadání parametrů'!$D$15</f>
        <v>1083.7444076209586</v>
      </c>
      <c r="M81" s="36">
        <f>PI()/((1/(2*D81)*LN(B81/(B81-2*C81)))+(1/(2*E81)*LN((B81+2*F81)/B81))+(1/('Zadání parametrů'!D$12*(B81+2*F81)/1000)))*('Zadání parametrů'!D$8-'Zadání parametrů'!D$7)</f>
        <v>21.463684507496172</v>
      </c>
      <c r="N81" s="37">
        <f>M81/1000*'Zadání parametrů'!D$6*'Zadání parametrů'!$D$5</f>
        <v>125.34791752377764</v>
      </c>
      <c r="O81" s="37">
        <f>N81*'Zadání parametrů'!$D$15</f>
        <v>185.0140443044199</v>
      </c>
      <c r="P81" s="38">
        <f aca="true" t="shared" si="30" ref="P81:P87">L81-O81</f>
        <v>898.7303633165386</v>
      </c>
      <c r="Q81" s="8">
        <f aca="true" t="shared" si="31" ref="Q81:Q87">G81/P81*365</f>
        <v>44.26800475860574</v>
      </c>
      <c r="R81" s="43">
        <f>(O81*'Zadání parametrů'!$D$4)+G81</f>
        <v>479.0280886088398</v>
      </c>
    </row>
    <row r="82" spans="1:18" ht="12.75">
      <c r="A82" s="4" t="s">
        <v>15</v>
      </c>
      <c r="B82" s="22">
        <f t="shared" si="28"/>
        <v>89</v>
      </c>
      <c r="C82" s="59">
        <f t="shared" si="28"/>
        <v>3.6</v>
      </c>
      <c r="D82" s="59">
        <f t="shared" si="22"/>
        <v>50</v>
      </c>
      <c r="E82" s="59">
        <f aca="true" t="shared" si="32" ref="E82:E87">E81</f>
        <v>0.038</v>
      </c>
      <c r="F82" s="21">
        <v>30</v>
      </c>
      <c r="G82" s="6">
        <v>119</v>
      </c>
      <c r="H82" s="46" t="str">
        <f t="shared" si="27"/>
        <v>----</v>
      </c>
      <c r="I82" s="35">
        <f t="shared" si="29"/>
        <v>10615.71125265393</v>
      </c>
      <c r="J82" s="36">
        <f>PI()/((1/(2*D82)*LN(B82/(B82-2*C82)))+(1/('Zadání parametrů'!D$12*(B82)/1000)))*('Zadání parametrů'!D$8-'Zadání parametrů'!D$7)</f>
        <v>125.72639087693241</v>
      </c>
      <c r="K82" s="37">
        <f>J82/1000*'Zadání parametrů'!D$6*'Zadání parametrů'!$D$5</f>
        <v>734.2421227212852</v>
      </c>
      <c r="L82" s="37">
        <f>K82*'Zadání parametrů'!$D$15</f>
        <v>1083.7444076209586</v>
      </c>
      <c r="M82" s="36">
        <f>PI()/((1/(2*D82)*LN(B82/(B82-2*C82)))+(1/(2*E82)*LN((B82+2*F82)/B82))+(1/('Zadání parametrů'!D$12*(B82+2*F82)/1000)))*('Zadání parametrů'!D$8-'Zadání parametrů'!D$7)</f>
        <v>18.970006793099806</v>
      </c>
      <c r="N82" s="37">
        <f>M82/1000*'Zadání parametrů'!D$6*'Zadání parametrů'!$D$5</f>
        <v>110.78483967170287</v>
      </c>
      <c r="O82" s="37">
        <f>N82*'Zadání parametrů'!$D$15</f>
        <v>163.51888120830085</v>
      </c>
      <c r="P82" s="38">
        <f t="shared" si="30"/>
        <v>920.2255264126577</v>
      </c>
      <c r="Q82" s="8">
        <f t="shared" si="31"/>
        <v>47.200385941611444</v>
      </c>
      <c r="R82" s="43">
        <f>(O82*'Zadání parametrů'!$D$4)+G82</f>
        <v>446.0377624166017</v>
      </c>
    </row>
    <row r="83" spans="1:18" ht="12.75">
      <c r="A83" s="4" t="s">
        <v>15</v>
      </c>
      <c r="B83" s="22">
        <f t="shared" si="28"/>
        <v>89</v>
      </c>
      <c r="C83" s="59">
        <f t="shared" si="28"/>
        <v>3.6</v>
      </c>
      <c r="D83" s="59">
        <f t="shared" si="22"/>
        <v>50</v>
      </c>
      <c r="E83" s="59">
        <f t="shared" si="32"/>
        <v>0.038</v>
      </c>
      <c r="F83" s="21">
        <v>40</v>
      </c>
      <c r="G83" s="6">
        <v>132</v>
      </c>
      <c r="H83" s="46" t="str">
        <f t="shared" si="27"/>
        <v>OPTIMÁLNÍ</v>
      </c>
      <c r="I83" s="35">
        <f t="shared" si="29"/>
        <v>8146.941193897199</v>
      </c>
      <c r="J83" s="36">
        <f>PI()/((1/(2*D83)*LN(B83/(B83-2*C83)))+(1/('Zadání parametrů'!D$12*(B83)/1000)))*('Zadání parametrů'!D$8-'Zadání parametrů'!D$7)</f>
        <v>125.72639087693241</v>
      </c>
      <c r="K83" s="37">
        <f>J83/1000*'Zadání parametrů'!D$6*'Zadání parametrů'!$D$5</f>
        <v>734.2421227212852</v>
      </c>
      <c r="L83" s="37">
        <f>K83*'Zadání parametrů'!$D$15</f>
        <v>1083.7444076209586</v>
      </c>
      <c r="M83" s="36">
        <f>PI()/((1/(2*D83)*LN(B83/(B83-2*C83)))+(1/(2*E83)*LN((B83+2*F83)/B83))+(1/('Zadání parametrů'!D$12*(B83+2*F83)/1000)))*('Zadání parametrů'!D$8-'Zadání parametrů'!D$7)</f>
        <v>15.655392452586577</v>
      </c>
      <c r="N83" s="37">
        <f>M83/1000*'Zadání parametrů'!D$6*'Zadání parametrů'!$D$5</f>
        <v>91.4274919231056</v>
      </c>
      <c r="O83" s="37">
        <f>N83*'Zadání parametrů'!$D$15</f>
        <v>134.94735593110053</v>
      </c>
      <c r="P83" s="38">
        <f t="shared" si="30"/>
        <v>948.797051689858</v>
      </c>
      <c r="Q83" s="8">
        <f t="shared" si="31"/>
        <v>50.78009034090995</v>
      </c>
      <c r="R83" s="43">
        <f>(O83*'Zadání parametrů'!$D$4)+G83</f>
        <v>401.89471186220106</v>
      </c>
    </row>
    <row r="84" spans="1:18" ht="12.75">
      <c r="A84" s="4" t="s">
        <v>15</v>
      </c>
      <c r="B84" s="22">
        <f t="shared" si="28"/>
        <v>89</v>
      </c>
      <c r="C84" s="59">
        <f t="shared" si="28"/>
        <v>3.6</v>
      </c>
      <c r="D84" s="59">
        <f t="shared" si="22"/>
        <v>50</v>
      </c>
      <c r="E84" s="59">
        <f t="shared" si="32"/>
        <v>0.038</v>
      </c>
      <c r="F84" s="21">
        <v>50</v>
      </c>
      <c r="G84" s="6">
        <v>169</v>
      </c>
      <c r="H84" s="46" t="str">
        <f t="shared" si="27"/>
        <v>----</v>
      </c>
      <c r="I84" s="35">
        <f t="shared" si="29"/>
        <v>7744.123172799341</v>
      </c>
      <c r="J84" s="36">
        <f>PI()/((1/(2*D84)*LN(B84/(B84-2*C84)))+(1/('Zadání parametrů'!D$12*(B84)/1000)))*('Zadání parametrů'!D$8-'Zadání parametrů'!D$7)</f>
        <v>125.72639087693241</v>
      </c>
      <c r="K84" s="37">
        <f>J84/1000*'Zadání parametrů'!D$6*'Zadání parametrů'!$D$5</f>
        <v>734.2421227212852</v>
      </c>
      <c r="L84" s="37">
        <f>K84*'Zadání parametrů'!$D$15</f>
        <v>1083.7444076209586</v>
      </c>
      <c r="M84" s="36">
        <f>PI()/((1/(2*D84)*LN(B84/(B84-2*C84)))+(1/(2*E84)*LN((B84+2*F84)/B84))+(1/('Zadání parametrů'!D$12*(B84+2*F84)/1000)))*('Zadání parametrů'!D$8-'Zadání parametrů'!D$7)</f>
        <v>13.542262504032193</v>
      </c>
      <c r="N84" s="37">
        <f>M84/1000*'Zadání parametrů'!D$6*'Zadání parametrů'!$D$5</f>
        <v>79.086813023548</v>
      </c>
      <c r="O84" s="37">
        <f>N84*'Zadání parametrů'!$D$15</f>
        <v>116.73246287365293</v>
      </c>
      <c r="P84" s="38">
        <f t="shared" si="30"/>
        <v>967.0119447473056</v>
      </c>
      <c r="Q84" s="8">
        <f t="shared" si="31"/>
        <v>63.789284439624154</v>
      </c>
      <c r="R84" s="43">
        <f>(O84*'Zadání parametrů'!$D$4)+G84</f>
        <v>402.46492574730587</v>
      </c>
    </row>
    <row r="85" spans="1:18" ht="12.75">
      <c r="A85" s="4" t="s">
        <v>15</v>
      </c>
      <c r="B85" s="22">
        <f t="shared" si="28"/>
        <v>89</v>
      </c>
      <c r="C85" s="59">
        <f t="shared" si="28"/>
        <v>3.6</v>
      </c>
      <c r="D85" s="59">
        <f t="shared" si="22"/>
        <v>50</v>
      </c>
      <c r="E85" s="59">
        <f t="shared" si="32"/>
        <v>0.038</v>
      </c>
      <c r="F85" s="21">
        <v>60</v>
      </c>
      <c r="G85" s="6">
        <v>212</v>
      </c>
      <c r="H85" s="46" t="str">
        <f t="shared" si="27"/>
        <v>----</v>
      </c>
      <c r="I85" s="35">
        <f t="shared" si="29"/>
        <v>7552.116730075949</v>
      </c>
      <c r="J85" s="36">
        <f>PI()/((1/(2*D85)*LN(B85/(B85-2*C85)))+(1/('Zadání parametrů'!D$12*(B85)/1000)))*('Zadání parametrů'!D$8-'Zadání parametrů'!D$7)</f>
        <v>125.72639087693241</v>
      </c>
      <c r="K85" s="37">
        <f>J85/1000*'Zadání parametrů'!D$6*'Zadání parametrů'!$D$5</f>
        <v>734.2421227212852</v>
      </c>
      <c r="L85" s="37">
        <f>K85*'Zadání parametrů'!$D$15</f>
        <v>1083.7444076209586</v>
      </c>
      <c r="M85" s="36">
        <f>PI()/((1/(2*D85)*LN(B85/(B85-2*C85)))+(1/(2*E85)*LN((B85+2*F85)/B85))+(1/('Zadání parametrů'!D$12*(B85+2*F85)/1000)))*('Zadání parametrů'!D$8-'Zadání parametrů'!D$7)</f>
        <v>12.07048364261027</v>
      </c>
      <c r="N85" s="37">
        <f>M85/1000*'Zadání parametrů'!D$6*'Zadání parametrů'!$D$5</f>
        <v>70.49162447284398</v>
      </c>
      <c r="O85" s="37">
        <f>N85*'Zadání parametrů'!$D$15</f>
        <v>104.04592905051909</v>
      </c>
      <c r="P85" s="38">
        <f t="shared" si="30"/>
        <v>979.6984785704394</v>
      </c>
      <c r="Q85" s="8">
        <f t="shared" si="31"/>
        <v>78.98348491151245</v>
      </c>
      <c r="R85" s="43">
        <f>(O85*'Zadání parametrů'!$D$4)+G85</f>
        <v>420.09185810103816</v>
      </c>
    </row>
    <row r="86" spans="1:18" ht="12.75">
      <c r="A86" s="4" t="s">
        <v>15</v>
      </c>
      <c r="B86" s="22">
        <f t="shared" si="28"/>
        <v>89</v>
      </c>
      <c r="C86" s="59">
        <f t="shared" si="28"/>
        <v>3.6</v>
      </c>
      <c r="D86" s="59">
        <f t="shared" si="22"/>
        <v>50</v>
      </c>
      <c r="E86" s="59">
        <f t="shared" si="32"/>
        <v>0.038</v>
      </c>
      <c r="F86" s="21">
        <v>80</v>
      </c>
      <c r="G86" s="6">
        <v>260</v>
      </c>
      <c r="H86" s="46" t="str">
        <f t="shared" si="27"/>
        <v>----</v>
      </c>
      <c r="I86" s="35">
        <f t="shared" si="29"/>
        <v>6124.448799608034</v>
      </c>
      <c r="J86" s="36">
        <f>PI()/((1/(2*D86)*LN(B86/(B86-2*C86)))+(1/('Zadání parametrů'!D$12*(B86)/1000)))*('Zadání parametrů'!D$8-'Zadání parametrů'!D$7)</f>
        <v>125.72639087693241</v>
      </c>
      <c r="K86" s="37">
        <f>J86/1000*'Zadání parametrů'!D$6*'Zadání parametrů'!$D$5</f>
        <v>734.2421227212852</v>
      </c>
      <c r="L86" s="37">
        <f>K86*'Zadání parametrů'!$D$15</f>
        <v>1083.7444076209586</v>
      </c>
      <c r="M86" s="36">
        <f>PI()/((1/(2*D86)*LN(B86/(B86-2*C86)))+(1/(2*E86)*LN((B86+2*F86)/B86))+(1/('Zadání parametrů'!D$12*(B86+2*F86)/1000)))*('Zadání parametrů'!D$8-'Zadání parametrů'!D$7)</f>
        <v>10.141796496351521</v>
      </c>
      <c r="N86" s="37">
        <f>M86/1000*'Zadání parametrů'!D$6*'Zadání parametrů'!$D$5</f>
        <v>59.22809153869288</v>
      </c>
      <c r="O86" s="37">
        <f>N86*'Zadání parametrů'!$D$15</f>
        <v>87.42090788965281</v>
      </c>
      <c r="P86" s="38">
        <f t="shared" si="30"/>
        <v>996.3234997313058</v>
      </c>
      <c r="Q86" s="8">
        <f t="shared" si="31"/>
        <v>95.25018733934627</v>
      </c>
      <c r="R86" s="43">
        <f>(O86*'Zadání parametrů'!$D$4)+G86</f>
        <v>434.84181577930565</v>
      </c>
    </row>
    <row r="87" spans="1:18" ht="12.75">
      <c r="A87" s="4" t="s">
        <v>15</v>
      </c>
      <c r="B87" s="22">
        <f t="shared" si="28"/>
        <v>89</v>
      </c>
      <c r="C87" s="59">
        <f t="shared" si="28"/>
        <v>3.6</v>
      </c>
      <c r="D87" s="59">
        <f t="shared" si="22"/>
        <v>50</v>
      </c>
      <c r="E87" s="59">
        <f t="shared" si="32"/>
        <v>0.038</v>
      </c>
      <c r="F87" s="21">
        <v>100</v>
      </c>
      <c r="G87" s="6">
        <v>344</v>
      </c>
      <c r="H87" s="46" t="str">
        <f t="shared" si="27"/>
        <v>----</v>
      </c>
      <c r="I87" s="35">
        <f t="shared" si="29"/>
        <v>5796.515350655478</v>
      </c>
      <c r="J87" s="36">
        <f>PI()/((1/(2*D87)*LN(B87/(B87-2*C87)))+(1/('Zadání parametrů'!D$12*(B87)/1000)))*('Zadání parametrů'!D$8-'Zadání parametrů'!D$7)</f>
        <v>125.72639087693241</v>
      </c>
      <c r="K87" s="37">
        <f>J87/1000*'Zadání parametrů'!D$6*'Zadání parametrů'!$D$5</f>
        <v>734.2421227212852</v>
      </c>
      <c r="L87" s="37">
        <f>K87*'Zadání parametrů'!$D$15</f>
        <v>1083.7444076209586</v>
      </c>
      <c r="M87" s="36">
        <f>PI()/((1/(2*D87)*LN(B87/(B87-2*C87)))+(1/(2*E87)*LN((B87+2*F87)/B87))+(1/('Zadání parametrů'!D$12*(B87+2*F87)/1000)))*('Zadání parametrů'!D$8-'Zadání parametrů'!D$7)</f>
        <v>8.922666568214764</v>
      </c>
      <c r="N87" s="37">
        <f>M87/1000*'Zadání parametrů'!D$6*'Zadání parametrů'!$D$5</f>
        <v>52.10837275837422</v>
      </c>
      <c r="O87" s="37">
        <f>N87*'Zadání parametrů'!$D$15</f>
        <v>76.91217354544631</v>
      </c>
      <c r="P87" s="38">
        <f t="shared" si="30"/>
        <v>1006.8322340755122</v>
      </c>
      <c r="Q87" s="8">
        <f t="shared" si="31"/>
        <v>124.70796598530737</v>
      </c>
      <c r="R87" s="43">
        <f>(O87*'Zadání parametrů'!$D$4)+G87</f>
        <v>497.8243470908926</v>
      </c>
    </row>
    <row r="88" spans="1:18" ht="15.75" customHeight="1">
      <c r="A88" s="40"/>
      <c r="B88" s="20"/>
      <c r="C88" s="23"/>
      <c r="D88" s="28"/>
      <c r="E88" s="28"/>
      <c r="F88" s="20"/>
      <c r="G88" s="23"/>
      <c r="H88" s="20"/>
      <c r="I88" s="29"/>
      <c r="J88" s="29"/>
      <c r="K88" s="30"/>
      <c r="L88" s="30"/>
      <c r="M88" s="30"/>
      <c r="N88" s="30"/>
      <c r="O88" s="47" t="s">
        <v>53</v>
      </c>
      <c r="P88" s="32"/>
      <c r="Q88" s="8"/>
      <c r="R88" s="45">
        <f>MIN(R80:R87)</f>
        <v>401.89471186220106</v>
      </c>
    </row>
    <row r="89" spans="1:18" ht="21.75" customHeight="1">
      <c r="A89" s="39" t="s">
        <v>65</v>
      </c>
      <c r="B89" s="20"/>
      <c r="C89" s="40"/>
      <c r="D89" s="28"/>
      <c r="E89" s="28"/>
      <c r="F89" s="20"/>
      <c r="G89" s="23"/>
      <c r="H89" s="20"/>
      <c r="I89" s="29"/>
      <c r="J89" s="29"/>
      <c r="K89" s="30"/>
      <c r="L89" s="30"/>
      <c r="M89" s="30"/>
      <c r="N89" s="30"/>
      <c r="O89" s="31"/>
      <c r="P89" s="32"/>
      <c r="Q89" s="33"/>
      <c r="R89" s="41"/>
    </row>
    <row r="90" spans="1:18" ht="12.75">
      <c r="A90" s="4" t="s">
        <v>15</v>
      </c>
      <c r="B90" s="21">
        <v>108</v>
      </c>
      <c r="C90" s="6">
        <v>4</v>
      </c>
      <c r="D90" s="59">
        <f t="shared" si="22"/>
        <v>50</v>
      </c>
      <c r="E90" s="6">
        <v>0.044</v>
      </c>
      <c r="F90" s="21">
        <v>25</v>
      </c>
      <c r="G90" s="6">
        <v>125</v>
      </c>
      <c r="H90" s="46" t="str">
        <f aca="true" t="shared" si="33" ref="H90:H96">IF(R90=R$97,"OPTIMÁLNÍ","----")</f>
        <v>----</v>
      </c>
      <c r="I90" s="35">
        <f>G90/((3.14*(B90+2*F90)^2/4-3.14*B90^2/4)/1000000)</f>
        <v>11972.60667592548</v>
      </c>
      <c r="J90" s="36">
        <f>PI()/((1/(2*D90)*LN(B90/(B90-2*C90)))+(1/('Zadání parametrů'!D$12*(B90)/1000)))*('Zadání parametrů'!D$8-'Zadání parametrů'!D$7)</f>
        <v>152.5546027450444</v>
      </c>
      <c r="K90" s="37">
        <f>J90/1000*'Zadání parametrů'!D$6*'Zadání parametrů'!$D$5</f>
        <v>890.9188800310593</v>
      </c>
      <c r="L90" s="37">
        <f>K90*'Zadání parametrů'!$D$15</f>
        <v>1314.999948925701</v>
      </c>
      <c r="M90" s="36">
        <f>PI()/((1/(2*D90)*LN(B90/(B90-2*C90)))+(1/(2*E90)*LN((B90+2*F90)/B90))+(1/('Zadání parametrů'!D$12*(B90+2*F90)/1000)))*('Zadání parametrů'!D$8-'Zadání parametrů'!D$7)</f>
        <v>28.51883531073441</v>
      </c>
      <c r="N90" s="37">
        <f>M90/1000*'Zadání parametrů'!D$6*'Zadání parametrů'!$D$5</f>
        <v>166.54999821468894</v>
      </c>
      <c r="O90" s="37">
        <f>N90*'Zadání parametrů'!$D$15</f>
        <v>245.82848568464087</v>
      </c>
      <c r="P90" s="38">
        <f>L90-O90</f>
        <v>1069.17146324106</v>
      </c>
      <c r="Q90" s="8">
        <f>G90/P90*365</f>
        <v>42.67323022417143</v>
      </c>
      <c r="R90" s="43">
        <f>(O90*'Zadání parametrů'!$D$4)+G90</f>
        <v>616.6569713692818</v>
      </c>
    </row>
    <row r="91" spans="1:18" ht="12.75">
      <c r="A91" s="4" t="s">
        <v>15</v>
      </c>
      <c r="B91" s="22">
        <f aca="true" t="shared" si="34" ref="B91:C96">B$90</f>
        <v>108</v>
      </c>
      <c r="C91" s="59">
        <f t="shared" si="34"/>
        <v>4</v>
      </c>
      <c r="D91" s="59">
        <f t="shared" si="22"/>
        <v>50</v>
      </c>
      <c r="E91" s="59">
        <f aca="true" t="shared" si="35" ref="E91:E96">E90</f>
        <v>0.044</v>
      </c>
      <c r="F91" s="21">
        <v>30</v>
      </c>
      <c r="G91" s="6">
        <v>137</v>
      </c>
      <c r="H91" s="46" t="str">
        <f t="shared" si="33"/>
        <v>----</v>
      </c>
      <c r="I91" s="35">
        <f aca="true" t="shared" si="36" ref="I91:I96">G91/((3.14*(B91+2*F91)^2/4-3.14*B91^2/4)/1000000)</f>
        <v>10538.785808794117</v>
      </c>
      <c r="J91" s="36">
        <f>PI()/((1/(2*D91)*LN(B91/(B91-2*C91)))+(1/('Zadání parametrů'!D$12*(B91)/1000)))*('Zadání parametrů'!D$8-'Zadání parametrů'!D$7)</f>
        <v>152.5546027450444</v>
      </c>
      <c r="K91" s="37">
        <f>J91/1000*'Zadání parametrů'!D$6*'Zadání parametrů'!$D$5</f>
        <v>890.9188800310593</v>
      </c>
      <c r="L91" s="37">
        <f>K91*'Zadání parametrů'!$D$15</f>
        <v>1314.999948925701</v>
      </c>
      <c r="M91" s="36">
        <f>PI()/((1/(2*D91)*LN(B91/(B91-2*C91)))+(1/(2*E91)*LN((B91+2*F91)/B91))+(1/('Zadání parametrů'!D$12*(B91+2*F91)/1000)))*('Zadání parametrů'!D$8-'Zadání parametrů'!D$7)</f>
        <v>25.169278357771024</v>
      </c>
      <c r="N91" s="37">
        <f>M91/1000*'Zadání parametrů'!D$6*'Zadání parametrů'!$D$5</f>
        <v>146.9885856093828</v>
      </c>
      <c r="O91" s="37">
        <f>N91*'Zadání parametrů'!$D$15</f>
        <v>216.9557598355766</v>
      </c>
      <c r="P91" s="38">
        <f aca="true" t="shared" si="37" ref="P91:P96">L91-O91</f>
        <v>1098.0441890901243</v>
      </c>
      <c r="Q91" s="8">
        <f aca="true" t="shared" si="38" ref="Q91:Q96">G91/P91*365</f>
        <v>45.54006159026787</v>
      </c>
      <c r="R91" s="43">
        <f>(O91*'Zadání parametrů'!$D$4)+G91</f>
        <v>570.9115196711532</v>
      </c>
    </row>
    <row r="92" spans="1:18" ht="12.75">
      <c r="A92" s="4" t="s">
        <v>15</v>
      </c>
      <c r="B92" s="22">
        <f t="shared" si="34"/>
        <v>108</v>
      </c>
      <c r="C92" s="59">
        <f t="shared" si="34"/>
        <v>4</v>
      </c>
      <c r="D92" s="59">
        <f t="shared" si="22"/>
        <v>50</v>
      </c>
      <c r="E92" s="59">
        <f t="shared" si="35"/>
        <v>0.044</v>
      </c>
      <c r="F92" s="21">
        <v>40</v>
      </c>
      <c r="G92" s="6">
        <v>169</v>
      </c>
      <c r="H92" s="46" t="str">
        <f t="shared" si="33"/>
        <v>----</v>
      </c>
      <c r="I92" s="35">
        <f t="shared" si="36"/>
        <v>9091.495954553278</v>
      </c>
      <c r="J92" s="36">
        <f>PI()/((1/(2*D92)*LN(B92/(B92-2*C92)))+(1/('Zadání parametrů'!D$12*(B92)/1000)))*('Zadání parametrů'!D$8-'Zadání parametrů'!D$7)</f>
        <v>152.5546027450444</v>
      </c>
      <c r="K92" s="37">
        <f>J92/1000*'Zadání parametrů'!D$6*'Zadání parametrů'!$D$5</f>
        <v>890.9188800310593</v>
      </c>
      <c r="L92" s="37">
        <f>K92*'Zadání parametrů'!$D$15</f>
        <v>1314.999948925701</v>
      </c>
      <c r="M92" s="36">
        <f>PI()/((1/(2*D92)*LN(B92/(B92-2*C92)))+(1/(2*E92)*LN((B92+2*F92)/B92))+(1/('Zadání parametrů'!D$12*(B92+2*F92)/1000)))*('Zadání parametrů'!D$8-'Zadání parametrů'!D$7)</f>
        <v>20.69357369069745</v>
      </c>
      <c r="N92" s="37">
        <f>M92/1000*'Zadání parametrů'!D$6*'Zadání parametrů'!$D$5</f>
        <v>120.85047035367309</v>
      </c>
      <c r="O92" s="37">
        <f>N92*'Zadání parametrů'!$D$15</f>
        <v>178.37579369424387</v>
      </c>
      <c r="P92" s="38">
        <f t="shared" si="37"/>
        <v>1136.624155231457</v>
      </c>
      <c r="Q92" s="8">
        <f t="shared" si="38"/>
        <v>54.27035816200716</v>
      </c>
      <c r="R92" s="43">
        <f>(O92*'Zadání parametrů'!$D$4)+G92</f>
        <v>525.7515873884877</v>
      </c>
    </row>
    <row r="93" spans="1:18" ht="12.75">
      <c r="A93" s="4" t="s">
        <v>15</v>
      </c>
      <c r="B93" s="22">
        <f t="shared" si="34"/>
        <v>108</v>
      </c>
      <c r="C93" s="59">
        <f t="shared" si="34"/>
        <v>4</v>
      </c>
      <c r="D93" s="59">
        <f t="shared" si="22"/>
        <v>50</v>
      </c>
      <c r="E93" s="59">
        <f t="shared" si="35"/>
        <v>0.044</v>
      </c>
      <c r="F93" s="21">
        <v>50</v>
      </c>
      <c r="G93" s="6">
        <v>206</v>
      </c>
      <c r="H93" s="46" t="str">
        <f t="shared" si="33"/>
        <v>OPTIMÁLNÍ</v>
      </c>
      <c r="I93" s="35">
        <f t="shared" si="36"/>
        <v>8304.442473595098</v>
      </c>
      <c r="J93" s="36">
        <f>PI()/((1/(2*D93)*LN(B93/(B93-2*C93)))+(1/('Zadání parametrů'!D$12*(B93)/1000)))*('Zadání parametrů'!D$8-'Zadání parametrů'!D$7)</f>
        <v>152.5546027450444</v>
      </c>
      <c r="K93" s="37">
        <f>J93/1000*'Zadání parametrů'!D$6*'Zadání parametrů'!$D$5</f>
        <v>890.9188800310593</v>
      </c>
      <c r="L93" s="37">
        <f>K93*'Zadání parametrů'!$D$15</f>
        <v>1314.999948925701</v>
      </c>
      <c r="M93" s="36">
        <f>PI()/((1/(2*D93)*LN(B93/(B93-2*C93)))+(1/(2*E93)*LN((B93+2*F93)/B93))+(1/('Zadání parametrů'!D$12*(B93+2*F93)/1000)))*('Zadání parametrů'!D$8-'Zadání parametrů'!D$7)</f>
        <v>17.82892376657918</v>
      </c>
      <c r="N93" s="37">
        <f>M93/1000*'Zadání parametrů'!D$6*'Zadání parametrů'!$D$5</f>
        <v>104.1209147968224</v>
      </c>
      <c r="O93" s="37">
        <f>N93*'Zadání parametrů'!$D$15</f>
        <v>153.68290055223144</v>
      </c>
      <c r="P93" s="38">
        <f t="shared" si="37"/>
        <v>1161.3170483734693</v>
      </c>
      <c r="Q93" s="8">
        <f t="shared" si="38"/>
        <v>64.74545440051058</v>
      </c>
      <c r="R93" s="43">
        <f>(O93*'Zadání parametrů'!$D$4)+G93</f>
        <v>513.3658011044629</v>
      </c>
    </row>
    <row r="94" spans="1:18" ht="12.75">
      <c r="A94" s="4" t="s">
        <v>15</v>
      </c>
      <c r="B94" s="22">
        <f t="shared" si="34"/>
        <v>108</v>
      </c>
      <c r="C94" s="59">
        <f t="shared" si="34"/>
        <v>4</v>
      </c>
      <c r="D94" s="59">
        <f t="shared" si="22"/>
        <v>50</v>
      </c>
      <c r="E94" s="59">
        <f t="shared" si="35"/>
        <v>0.044</v>
      </c>
      <c r="F94" s="21">
        <v>60</v>
      </c>
      <c r="G94" s="6">
        <v>250</v>
      </c>
      <c r="H94" s="46" t="str">
        <f t="shared" si="33"/>
        <v>----</v>
      </c>
      <c r="I94" s="35">
        <f t="shared" si="36"/>
        <v>7898.5946820341715</v>
      </c>
      <c r="J94" s="36">
        <f>PI()/((1/(2*D94)*LN(B94/(B94-2*C94)))+(1/('Zadání parametrů'!D$12*(B94)/1000)))*('Zadání parametrů'!D$8-'Zadání parametrů'!D$7)</f>
        <v>152.5546027450444</v>
      </c>
      <c r="K94" s="37">
        <f>J94/1000*'Zadání parametrů'!D$6*'Zadání parametrů'!$D$5</f>
        <v>890.9188800310593</v>
      </c>
      <c r="L94" s="37">
        <f>K94*'Zadání parametrů'!$D$15</f>
        <v>1314.999948925701</v>
      </c>
      <c r="M94" s="36">
        <f>PI()/((1/(2*D94)*LN(B94/(B94-2*C94)))+(1/(2*E94)*LN((B94+2*F94)/B94))+(1/('Zadání parametrů'!D$12*(B94+2*F94)/1000)))*('Zadání parametrů'!D$8-'Zadání parametrů'!D$7)</f>
        <v>15.83031604500931</v>
      </c>
      <c r="N94" s="37">
        <f>M94/1000*'Zadání parametrů'!D$6*'Zadání parametrů'!$D$5</f>
        <v>92.44904570285436</v>
      </c>
      <c r="O94" s="37">
        <f>N94*'Zadání parametrů'!$D$15</f>
        <v>136.45517353189896</v>
      </c>
      <c r="P94" s="38">
        <f t="shared" si="37"/>
        <v>1178.544775393802</v>
      </c>
      <c r="Q94" s="8">
        <f t="shared" si="38"/>
        <v>77.42599339894362</v>
      </c>
      <c r="R94" s="43">
        <f>(O94*'Zadání parametrů'!$D$4)+G94</f>
        <v>522.9103470637979</v>
      </c>
    </row>
    <row r="95" spans="1:18" ht="12.75">
      <c r="A95" s="4" t="s">
        <v>15</v>
      </c>
      <c r="B95" s="22">
        <f t="shared" si="34"/>
        <v>108</v>
      </c>
      <c r="C95" s="59">
        <f t="shared" si="34"/>
        <v>4</v>
      </c>
      <c r="D95" s="59">
        <f t="shared" si="22"/>
        <v>50</v>
      </c>
      <c r="E95" s="59">
        <f t="shared" si="35"/>
        <v>0.044</v>
      </c>
      <c r="F95" s="21">
        <v>80</v>
      </c>
      <c r="G95" s="6">
        <v>306</v>
      </c>
      <c r="H95" s="46" t="str">
        <f t="shared" si="33"/>
        <v>----</v>
      </c>
      <c r="I95" s="35">
        <f t="shared" si="36"/>
        <v>6479.536522564033</v>
      </c>
      <c r="J95" s="36">
        <f>PI()/((1/(2*D95)*LN(B95/(B95-2*C95)))+(1/('Zadání parametrů'!D$12*(B95)/1000)))*('Zadání parametrů'!D$8-'Zadání parametrů'!D$7)</f>
        <v>152.5546027450444</v>
      </c>
      <c r="K95" s="37">
        <f>J95/1000*'Zadání parametrů'!D$6*'Zadání parametrů'!$D$5</f>
        <v>890.9188800310593</v>
      </c>
      <c r="L95" s="37">
        <f>K95*'Zadání parametrů'!$D$15</f>
        <v>1314.999948925701</v>
      </c>
      <c r="M95" s="36">
        <f>PI()/((1/(2*D95)*LN(B95/(B95-2*C95)))+(1/(2*E95)*LN((B95+2*F95)/B95))+(1/('Zadání parametrů'!D$12*(B95+2*F95)/1000)))*('Zadání parametrů'!D$8-'Zadání parametrů'!D$7)</f>
        <v>13.21007067117602</v>
      </c>
      <c r="N95" s="37">
        <f>M95/1000*'Zadání parametrů'!D$6*'Zadání parametrů'!$D$5</f>
        <v>77.14681271966796</v>
      </c>
      <c r="O95" s="37">
        <f>N95*'Zadání parametrů'!$D$15</f>
        <v>113.86901440747029</v>
      </c>
      <c r="P95" s="38">
        <f t="shared" si="37"/>
        <v>1201.1309345182306</v>
      </c>
      <c r="Q95" s="8">
        <f t="shared" si="38"/>
        <v>92.9873644831223</v>
      </c>
      <c r="R95" s="43">
        <f>(O95*'Zadání parametrů'!$D$4)+G95</f>
        <v>533.7380288149405</v>
      </c>
    </row>
    <row r="96" spans="1:18" ht="12.75">
      <c r="A96" s="4" t="s">
        <v>15</v>
      </c>
      <c r="B96" s="22">
        <f t="shared" si="34"/>
        <v>108</v>
      </c>
      <c r="C96" s="59">
        <f t="shared" si="34"/>
        <v>4</v>
      </c>
      <c r="D96" s="59">
        <f t="shared" si="22"/>
        <v>50</v>
      </c>
      <c r="E96" s="59">
        <f t="shared" si="35"/>
        <v>0.044</v>
      </c>
      <c r="F96" s="21">
        <v>100</v>
      </c>
      <c r="G96" s="6">
        <v>387</v>
      </c>
      <c r="H96" s="46" t="str">
        <f t="shared" si="33"/>
        <v>----</v>
      </c>
      <c r="I96" s="35">
        <f t="shared" si="36"/>
        <v>5925.404213620774</v>
      </c>
      <c r="J96" s="36">
        <f>PI()/((1/(2*D96)*LN(B96/(B96-2*C96)))+(1/('Zadání parametrů'!D$12*(B96)/1000)))*('Zadání parametrů'!D$8-'Zadání parametrů'!D$7)</f>
        <v>152.5546027450444</v>
      </c>
      <c r="K96" s="37">
        <f>J96/1000*'Zadání parametrů'!D$6*'Zadání parametrů'!$D$5</f>
        <v>890.9188800310593</v>
      </c>
      <c r="L96" s="37">
        <f>K96*'Zadání parametrů'!$D$15</f>
        <v>1314.999948925701</v>
      </c>
      <c r="M96" s="36">
        <f>PI()/((1/(2*D96)*LN(B96/(B96-2*C96)))+(1/(2*E96)*LN((B96+2*F96)/B96))+(1/('Zadání parametrů'!D$12*(B96+2*F96)/1000)))*('Zadání parametrů'!D$8-'Zadání parametrů'!D$7)</f>
        <v>11.555468896495897</v>
      </c>
      <c r="N96" s="37">
        <f>M96/1000*'Zadání parametrů'!D$6*'Zadání parametrů'!$D$5</f>
        <v>67.48393835553604</v>
      </c>
      <c r="O96" s="37">
        <f>N96*'Zadání parametrů'!$D$15</f>
        <v>99.60657191117258</v>
      </c>
      <c r="P96" s="38">
        <f t="shared" si="37"/>
        <v>1215.3933770145284</v>
      </c>
      <c r="Q96" s="8">
        <f t="shared" si="38"/>
        <v>116.22163052013363</v>
      </c>
      <c r="R96" s="43">
        <f>(O96*'Zadání parametrů'!$D$4)+G96</f>
        <v>586.2131438223452</v>
      </c>
    </row>
    <row r="97" spans="1:18" ht="15.75" customHeight="1">
      <c r="A97" s="40"/>
      <c r="B97" s="20"/>
      <c r="C97" s="23"/>
      <c r="D97" s="23"/>
      <c r="E97" s="23"/>
      <c r="F97" s="20"/>
      <c r="G97" s="23"/>
      <c r="H97" s="20"/>
      <c r="I97" s="29"/>
      <c r="J97" s="30"/>
      <c r="K97" s="31"/>
      <c r="L97" s="31"/>
      <c r="M97" s="30"/>
      <c r="N97" s="31"/>
      <c r="O97" s="47" t="s">
        <v>53</v>
      </c>
      <c r="P97" s="32"/>
      <c r="Q97" s="8"/>
      <c r="R97" s="45">
        <f>MIN(R90:R96)</f>
        <v>513.3658011044629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5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85" t="s">
        <v>50</v>
      </c>
      <c r="B1" s="86"/>
      <c r="C1" s="87"/>
      <c r="D1" s="87"/>
      <c r="E1" s="88"/>
      <c r="F1" s="89"/>
    </row>
    <row r="2" ht="20.25">
      <c r="A2" s="1"/>
    </row>
    <row r="3" spans="1:18" ht="15.75" customHeight="1">
      <c r="A3" s="97" t="s">
        <v>75</v>
      </c>
      <c r="B3" s="73" t="s">
        <v>2</v>
      </c>
      <c r="C3" s="73" t="s">
        <v>17</v>
      </c>
      <c r="D3" s="73" t="s">
        <v>11</v>
      </c>
      <c r="E3" s="73" t="s">
        <v>11</v>
      </c>
      <c r="F3" s="73" t="s">
        <v>17</v>
      </c>
      <c r="G3" s="73" t="s">
        <v>5</v>
      </c>
      <c r="H3" s="73"/>
      <c r="I3" s="74" t="s">
        <v>32</v>
      </c>
      <c r="J3" s="73" t="s">
        <v>87</v>
      </c>
      <c r="K3" s="74" t="s">
        <v>88</v>
      </c>
      <c r="L3" s="74" t="s">
        <v>36</v>
      </c>
      <c r="M3" s="73" t="s">
        <v>87</v>
      </c>
      <c r="N3" s="74" t="s">
        <v>88</v>
      </c>
      <c r="O3" s="74" t="s">
        <v>36</v>
      </c>
      <c r="P3" s="74" t="s">
        <v>12</v>
      </c>
      <c r="Q3" s="73" t="s">
        <v>13</v>
      </c>
      <c r="R3" s="73" t="s">
        <v>27</v>
      </c>
    </row>
    <row r="4" spans="1:18" ht="15.75" customHeight="1">
      <c r="A4" s="97" t="s">
        <v>76</v>
      </c>
      <c r="B4" s="73" t="s">
        <v>16</v>
      </c>
      <c r="C4" s="73" t="s">
        <v>26</v>
      </c>
      <c r="D4" s="73" t="s">
        <v>16</v>
      </c>
      <c r="E4" s="73" t="s">
        <v>18</v>
      </c>
      <c r="F4" s="73" t="s">
        <v>18</v>
      </c>
      <c r="G4" s="73" t="s">
        <v>18</v>
      </c>
      <c r="H4" s="73"/>
      <c r="I4" s="74" t="s">
        <v>33</v>
      </c>
      <c r="J4" s="73" t="s">
        <v>19</v>
      </c>
      <c r="K4" s="74" t="s">
        <v>19</v>
      </c>
      <c r="L4" s="74" t="s">
        <v>19</v>
      </c>
      <c r="M4" s="73" t="s">
        <v>20</v>
      </c>
      <c r="N4" s="74" t="s">
        <v>20</v>
      </c>
      <c r="O4" s="74" t="s">
        <v>20</v>
      </c>
      <c r="P4" s="74" t="s">
        <v>24</v>
      </c>
      <c r="Q4" s="73" t="s">
        <v>18</v>
      </c>
      <c r="R4" s="73" t="s">
        <v>37</v>
      </c>
    </row>
    <row r="5" spans="1:18" ht="15.75" customHeight="1">
      <c r="A5" s="97" t="s">
        <v>77</v>
      </c>
      <c r="B5" s="73" t="s">
        <v>3</v>
      </c>
      <c r="C5" s="73" t="s">
        <v>3</v>
      </c>
      <c r="D5" s="73" t="s">
        <v>10</v>
      </c>
      <c r="E5" s="73" t="s">
        <v>10</v>
      </c>
      <c r="F5" s="76" t="s">
        <v>3</v>
      </c>
      <c r="G5" s="73" t="s">
        <v>4</v>
      </c>
      <c r="H5" s="73"/>
      <c r="I5" s="74" t="s">
        <v>0</v>
      </c>
      <c r="J5" s="73" t="s">
        <v>9</v>
      </c>
      <c r="K5" s="74" t="s">
        <v>30</v>
      </c>
      <c r="L5" s="74" t="s">
        <v>31</v>
      </c>
      <c r="M5" s="73" t="s">
        <v>9</v>
      </c>
      <c r="N5" s="74" t="s">
        <v>30</v>
      </c>
      <c r="O5" s="74" t="s">
        <v>31</v>
      </c>
      <c r="P5" s="74" t="s">
        <v>31</v>
      </c>
      <c r="Q5" s="75" t="s">
        <v>14</v>
      </c>
      <c r="R5" s="74" t="s">
        <v>4</v>
      </c>
    </row>
    <row r="6" spans="1:18" ht="21.75" customHeight="1">
      <c r="A6" s="5" t="s">
        <v>23</v>
      </c>
      <c r="B6" s="20"/>
      <c r="C6" s="24"/>
      <c r="D6" s="24"/>
      <c r="E6" s="19"/>
      <c r="F6" s="26"/>
      <c r="G6" s="19"/>
      <c r="H6" s="19"/>
      <c r="I6" s="29"/>
      <c r="J6" s="30"/>
      <c r="K6" s="31"/>
      <c r="L6" s="31"/>
      <c r="M6" s="30"/>
      <c r="N6" s="31"/>
      <c r="O6" s="31"/>
      <c r="P6" s="32"/>
      <c r="Q6" s="33"/>
      <c r="R6" s="34"/>
    </row>
    <row r="7" spans="1:18" ht="15.75" customHeight="1">
      <c r="A7" s="4" t="s">
        <v>6</v>
      </c>
      <c r="B7" s="21">
        <v>15</v>
      </c>
      <c r="C7" s="6">
        <v>1</v>
      </c>
      <c r="D7" s="6">
        <v>372</v>
      </c>
      <c r="E7" s="6">
        <v>0.044</v>
      </c>
      <c r="F7" s="21">
        <v>6</v>
      </c>
      <c r="G7" s="6">
        <v>3.2</v>
      </c>
      <c r="H7" s="46" t="str">
        <f>IF(R7=R$11,"OPTIMÁLNÍ","----")</f>
        <v>----</v>
      </c>
      <c r="I7" s="35">
        <f>G7/((3.14*(B7+2*F7)^2/4-3.14*B7^2/4)/1000000)</f>
        <v>8088.160954402993</v>
      </c>
      <c r="J7" s="36">
        <f>PI()/((1/(2*D7)*LN(B7/(B7-2*C7)))+(1/('Zadání parametrů'!D$12*(B7)/1000)))*('Zadání parametrů'!D$8-'Zadání parametrů'!D$7)</f>
        <v>21.205138622774157</v>
      </c>
      <c r="K7" s="37">
        <f>J7/1000*'Zadání parametrů'!D$6*'Zadání parametrů'!$D$5</f>
        <v>123.83800955700107</v>
      </c>
      <c r="L7" s="37">
        <f>K7*'Zadání parametrů'!$D$15</f>
        <v>182.78541390529256</v>
      </c>
      <c r="M7" s="36">
        <f>PI()/((1/(2*D7)*LN(B7/(B7-2*C7)))+(1/(2*E7)*LN((B7+2*F7)/B7))+(1/('Zadání parametrů'!D$12*(B7+2*F7)/1000)))*('Zadání parametrů'!D$8-'Zadání parametrů'!D$7)</f>
        <v>13.61530593066461</v>
      </c>
      <c r="N7" s="37">
        <f>M7/1000*'Zadání parametrů'!D$6*'Zadání parametrů'!$D$5</f>
        <v>79.51338663508132</v>
      </c>
      <c r="O7" s="37">
        <f>N7*'Zadání parametrů'!$D$15</f>
        <v>117.36208728722445</v>
      </c>
      <c r="P7" s="38">
        <f>L7-O7</f>
        <v>65.4233266180681</v>
      </c>
      <c r="Q7" s="8">
        <f>G7/P7*365</f>
        <v>17.85295949285206</v>
      </c>
      <c r="R7" s="43">
        <f>(O7*'Zadání parametrů'!$D$4)+G7</f>
        <v>237.9241745744489</v>
      </c>
    </row>
    <row r="8" spans="1:18" ht="15.75" customHeight="1">
      <c r="A8" s="4" t="s">
        <v>6</v>
      </c>
      <c r="B8" s="22">
        <f aca="true" t="shared" si="0" ref="B8:D10">B$7</f>
        <v>15</v>
      </c>
      <c r="C8" s="25">
        <f t="shared" si="0"/>
        <v>1</v>
      </c>
      <c r="D8" s="25">
        <f t="shared" si="0"/>
        <v>372</v>
      </c>
      <c r="E8" s="25">
        <f>E7</f>
        <v>0.044</v>
      </c>
      <c r="F8" s="21">
        <v>9</v>
      </c>
      <c r="G8" s="6">
        <v>5.8</v>
      </c>
      <c r="H8" s="46" t="str">
        <f>IF(R8=R$11,"OPTIMÁLNÍ","----")</f>
        <v>----</v>
      </c>
      <c r="I8" s="35">
        <f>G8/((3.14*(B8+2*F8)^2/4-3.14*B8^2/4)/1000000)</f>
        <v>8551.545175748997</v>
      </c>
      <c r="J8" s="36">
        <f>PI()/((1/(2*D8)*LN(B8/(B8-2*C8)))+(1/('Zadání parametrů'!D$12*(B8)/1000)))*('Zadání parametrů'!D$8-'Zadání parametrů'!D$7)</f>
        <v>21.205138622774157</v>
      </c>
      <c r="K8" s="37">
        <f>J8/1000*'Zadání parametrů'!D$6*'Zadání parametrů'!$D$5</f>
        <v>123.83800955700107</v>
      </c>
      <c r="L8" s="37">
        <f>K8*'Zadání parametrů'!$D$15</f>
        <v>182.78541390529256</v>
      </c>
      <c r="M8" s="36">
        <f>PI()/((1/(2*D8)*LN(B8/(B8-2*C8)))+(1/(2*E8)*LN((B8+2*F8)/B8))+(1/('Zadání parametrů'!D$12*(B8+2*F8)/1000)))*('Zadání parametrů'!D$8-'Zadání parametrů'!D$7)</f>
        <v>11.790563974969073</v>
      </c>
      <c r="N8" s="37">
        <f>M8/1000*'Zadání parametrů'!D$6*'Zadání parametrů'!$D$5</f>
        <v>68.85689361381938</v>
      </c>
      <c r="O8" s="37">
        <f>N8*'Zadání parametrů'!$D$15</f>
        <v>101.63305954656417</v>
      </c>
      <c r="P8" s="38">
        <f>L8-O8</f>
        <v>81.15235435872839</v>
      </c>
      <c r="Q8" s="8">
        <f>G8/P8*365</f>
        <v>26.08673545861587</v>
      </c>
      <c r="R8" s="43">
        <f>(O8*'Zadání parametrů'!$D$4)+G8</f>
        <v>209.06611909312835</v>
      </c>
    </row>
    <row r="9" spans="1:18" ht="15.75" customHeight="1">
      <c r="A9" s="12" t="s">
        <v>6</v>
      </c>
      <c r="B9" s="22">
        <f t="shared" si="0"/>
        <v>15</v>
      </c>
      <c r="C9" s="25">
        <f t="shared" si="0"/>
        <v>1</v>
      </c>
      <c r="D9" s="25">
        <f t="shared" si="0"/>
        <v>372</v>
      </c>
      <c r="E9" s="25">
        <f>E8</f>
        <v>0.044</v>
      </c>
      <c r="F9" s="27">
        <v>13</v>
      </c>
      <c r="G9" s="48">
        <v>10.5</v>
      </c>
      <c r="H9" s="46" t="str">
        <f>IF(R9=R$11,"OPTIMÁLNÍ","----")</f>
        <v>----</v>
      </c>
      <c r="I9" s="35">
        <f>G9/((3.14*(B9+2*F9)^2/4-3.14*B9^2/4)/1000000)</f>
        <v>9186.673199412053</v>
      </c>
      <c r="J9" s="36">
        <f>PI()/((1/(2*D9)*LN(B9/(B9-2*C9)))+(1/('Zadání parametrů'!D$12*(B9)/1000)))*('Zadání parametrů'!D$8-'Zadání parametrů'!D$7)</f>
        <v>21.205138622774157</v>
      </c>
      <c r="K9" s="37">
        <f>J9/1000*'Zadání parametrů'!D$6*'Zadání parametrů'!$D$5</f>
        <v>123.83800955700107</v>
      </c>
      <c r="L9" s="37">
        <f>K9*'Zadání parametrů'!$D$15</f>
        <v>182.78541390529256</v>
      </c>
      <c r="M9" s="36">
        <f>PI()/((1/(2*D9)*LN(B9/(B9-2*C9)))+(1/(2*E9)*LN((B9+2*F9)/B9))+(1/('Zadání parametrů'!D$12*(B9+2*F9)/1000)))*('Zadání parametrů'!D$8-'Zadání parametrů'!D$7)</f>
        <v>10.195855458111312</v>
      </c>
      <c r="N9" s="37">
        <f>M9/1000*'Zadání parametrů'!D$6*'Zadání parametrů'!$D$5</f>
        <v>59.543795875370066</v>
      </c>
      <c r="O9" s="37">
        <f>N9*'Zadání parametrů'!$D$15</f>
        <v>87.88688879533487</v>
      </c>
      <c r="P9" s="38">
        <f>L9-O9</f>
        <v>94.89852510995769</v>
      </c>
      <c r="Q9" s="8">
        <f>G9/P9*365</f>
        <v>40.385243032590154</v>
      </c>
      <c r="R9" s="43">
        <f>(O9*'Zadání parametrů'!$D$4)+G9</f>
        <v>186.27377759066974</v>
      </c>
    </row>
    <row r="10" spans="1:18" ht="15.75" customHeight="1">
      <c r="A10" s="4" t="s">
        <v>6</v>
      </c>
      <c r="B10" s="22">
        <f t="shared" si="0"/>
        <v>15</v>
      </c>
      <c r="C10" s="25">
        <f t="shared" si="0"/>
        <v>1</v>
      </c>
      <c r="D10" s="25">
        <f t="shared" si="0"/>
        <v>372</v>
      </c>
      <c r="E10" s="25">
        <f>E9</f>
        <v>0.044</v>
      </c>
      <c r="F10" s="21">
        <v>20</v>
      </c>
      <c r="G10" s="6">
        <v>21.8</v>
      </c>
      <c r="H10" s="46" t="str">
        <f>IF(R10=R$11,"OPTIMÁLNÍ","----")</f>
        <v>OPTIMÁLNÍ</v>
      </c>
      <c r="I10" s="35">
        <f>G10/((3.14*(B10+2*F10)^2/4-3.14*B10^2/4)/1000000)</f>
        <v>9918.107370336671</v>
      </c>
      <c r="J10" s="36">
        <f>PI()/((1/(2*D10)*LN(B10/(B10-2*C10)))+(1/('Zadání parametrů'!D$12*(B10)/1000)))*('Zadání parametrů'!D$8-'Zadání parametrů'!D$7)</f>
        <v>21.205138622774157</v>
      </c>
      <c r="K10" s="37">
        <f>J10/1000*'Zadání parametrů'!D$6*'Zadání parametrů'!$D$5</f>
        <v>123.83800955700107</v>
      </c>
      <c r="L10" s="37">
        <f>K10*'Zadání parametrů'!$D$15</f>
        <v>182.78541390529256</v>
      </c>
      <c r="M10" s="36">
        <f>PI()/((1/(2*D10)*LN(B10/(B10-2*C10)))+(1/(2*E10)*LN((B10+2*F10)/B10))+(1/('Zadání parametrů'!D$12*(B10+2*F10)/1000)))*('Zadání parametrů'!D$8-'Zadání parametrů'!D$7)</f>
        <v>8.525120040543571</v>
      </c>
      <c r="N10" s="37">
        <f>M10/1000*'Zadání parametrů'!D$6*'Zadání parametrů'!$D$5</f>
        <v>49.78670103677445</v>
      </c>
      <c r="O10" s="37">
        <f>N10*'Zadání parametrů'!$D$15</f>
        <v>73.48537648933328</v>
      </c>
      <c r="P10" s="38">
        <f>L10-O10</f>
        <v>109.30003741595928</v>
      </c>
      <c r="Q10" s="8">
        <f>G10/P10*365</f>
        <v>72.79960911374923</v>
      </c>
      <c r="R10" s="43">
        <f>(O10*'Zadání parametrů'!$D$4)+G10</f>
        <v>168.77075297866656</v>
      </c>
    </row>
    <row r="11" spans="1:18" ht="15.75" customHeight="1">
      <c r="A11" s="40"/>
      <c r="B11" s="20"/>
      <c r="C11" s="23"/>
      <c r="D11" s="23"/>
      <c r="E11" s="23"/>
      <c r="F11" s="20"/>
      <c r="G11" s="23"/>
      <c r="H11" s="23"/>
      <c r="I11" s="29"/>
      <c r="J11" s="29"/>
      <c r="K11" s="30"/>
      <c r="L11" s="30"/>
      <c r="M11" s="30"/>
      <c r="N11" s="30"/>
      <c r="O11" s="47" t="s">
        <v>53</v>
      </c>
      <c r="P11" s="32"/>
      <c r="Q11" s="8"/>
      <c r="R11" s="45">
        <f>MIN(R7:R10)</f>
        <v>168.77075297866656</v>
      </c>
    </row>
    <row r="12" spans="1:18" ht="21.75" customHeight="1">
      <c r="A12" s="39" t="s">
        <v>38</v>
      </c>
      <c r="B12" s="20"/>
      <c r="C12" s="40"/>
      <c r="D12" s="40"/>
      <c r="E12" s="23"/>
      <c r="F12" s="20"/>
      <c r="G12" s="23"/>
      <c r="H12" s="23"/>
      <c r="I12" s="29"/>
      <c r="J12" s="29"/>
      <c r="K12" s="30"/>
      <c r="L12" s="30"/>
      <c r="M12" s="30"/>
      <c r="N12" s="30"/>
      <c r="O12" s="31"/>
      <c r="P12" s="32"/>
      <c r="Q12" s="33"/>
      <c r="R12" s="42"/>
    </row>
    <row r="13" spans="1:18" ht="12.75">
      <c r="A13" s="4" t="s">
        <v>6</v>
      </c>
      <c r="B13" s="21">
        <v>18</v>
      </c>
      <c r="C13" s="6">
        <v>1</v>
      </c>
      <c r="D13" s="25">
        <f>D$7</f>
        <v>372</v>
      </c>
      <c r="E13" s="6">
        <v>0.044</v>
      </c>
      <c r="F13" s="21">
        <v>6</v>
      </c>
      <c r="G13" s="6">
        <v>3.8</v>
      </c>
      <c r="H13" s="46" t="str">
        <f>IF(R13=R$18,"OPTIMÁLNÍ","----")</f>
        <v>----</v>
      </c>
      <c r="I13" s="35">
        <f>G13/((3.14*(B13+2*F13)^2/4-3.14*B13^2/4)/1000000)</f>
        <v>8404.10474168436</v>
      </c>
      <c r="J13" s="36">
        <f>PI()/((1/(2*D13)*LN(B13/(B13-2*C13)))+(1/('Zadání parametrů'!D$12*(B13)/1000)))*('Zadání parametrů'!D$8-'Zadání parametrů'!D$7)</f>
        <v>25.446175382517065</v>
      </c>
      <c r="K13" s="37">
        <f>J13/1000*'Zadání parametrů'!D$6*'Zadání parametrů'!$D$5</f>
        <v>148.60566423389966</v>
      </c>
      <c r="L13" s="37">
        <f>K13*'Zadání parametrů'!$D$15</f>
        <v>219.34257456844475</v>
      </c>
      <c r="M13" s="36">
        <f>PI()/((1/(2*D13)*LN(B13/(B13-2*C13)))+(1/(2*E13)*LN((B13+2*F13)/B13))+(1/('Zadání parametrů'!D$12*(B13+2*F13)/1000)))*('Zadání parametrů'!D$8-'Zadání parametrů'!D$7)</f>
        <v>15.470189417307724</v>
      </c>
      <c r="N13" s="37">
        <f>M13/1000*'Zadání parametrů'!D$6*'Zadání parametrů'!$D$5</f>
        <v>90.3459061970771</v>
      </c>
      <c r="O13" s="37">
        <f>N13*'Zadání parametrů'!$D$15</f>
        <v>133.35093092949245</v>
      </c>
      <c r="P13" s="38">
        <f>L13-O13</f>
        <v>85.9916436389523</v>
      </c>
      <c r="Q13" s="8">
        <f>G13/P13*365</f>
        <v>16.12947422918801</v>
      </c>
      <c r="R13" s="43">
        <f>(O13*'Zadání parametrů'!$D$4)+G13</f>
        <v>270.5018618589849</v>
      </c>
    </row>
    <row r="14" spans="1:18" ht="12.75">
      <c r="A14" s="4" t="s">
        <v>6</v>
      </c>
      <c r="B14" s="22">
        <f>B$13</f>
        <v>18</v>
      </c>
      <c r="C14" s="59">
        <f>C$13</f>
        <v>1</v>
      </c>
      <c r="D14" s="25">
        <f>D$7</f>
        <v>372</v>
      </c>
      <c r="E14" s="25">
        <f>E13</f>
        <v>0.044</v>
      </c>
      <c r="F14" s="21">
        <v>9</v>
      </c>
      <c r="G14" s="6">
        <v>6.7</v>
      </c>
      <c r="H14" s="46" t="str">
        <f>IF(R14=R$18,"OPTIMÁLNÍ","----")</f>
        <v>----</v>
      </c>
      <c r="I14" s="35">
        <f>G14/((3.14*(B14+2*F14)^2/4-3.14*B14^2/4)/1000000)</f>
        <v>8780.896962071767</v>
      </c>
      <c r="J14" s="36">
        <f>PI()/((1/(2*D14)*LN(B14/(B14-2*C14)))+(1/('Zadání parametrů'!D$12*(B14)/1000)))*('Zadání parametrů'!D$8-'Zadání parametrů'!D$7)</f>
        <v>25.446175382517065</v>
      </c>
      <c r="K14" s="37">
        <f>J14/1000*'Zadání parametrů'!D$6*'Zadání parametrů'!$D$5</f>
        <v>148.60566423389966</v>
      </c>
      <c r="L14" s="37">
        <f>K14*'Zadání parametrů'!$D$15</f>
        <v>219.34257456844475</v>
      </c>
      <c r="M14" s="36">
        <f>PI()/((1/(2*D14)*LN(B14/(B14-2*C14)))+(1/(2*E14)*LN((B14+2*F14)/B14))+(1/('Zadání parametrů'!D$12*(B14+2*F14)/1000)))*('Zadání parametrů'!D$8-'Zadání parametrů'!D$7)</f>
        <v>13.268593412453267</v>
      </c>
      <c r="N14" s="37">
        <f>M14/1000*'Zadání parametrů'!D$6*'Zadání parametrů'!$D$5</f>
        <v>77.48858552872707</v>
      </c>
      <c r="O14" s="37">
        <f>N14*'Zadání parametrů'!$D$15</f>
        <v>114.37347248612414</v>
      </c>
      <c r="P14" s="38">
        <f>L14-O14</f>
        <v>104.9691020823206</v>
      </c>
      <c r="Q14" s="8">
        <f>G14/P14*365</f>
        <v>23.297331800382075</v>
      </c>
      <c r="R14" s="43">
        <f>(O14*'Zadání parametrů'!$D$4)+G14</f>
        <v>235.44694497224828</v>
      </c>
    </row>
    <row r="15" spans="1:18" ht="12.75">
      <c r="A15" s="12" t="s">
        <v>6</v>
      </c>
      <c r="B15" s="22">
        <f aca="true" t="shared" si="1" ref="B15:C17">B$13</f>
        <v>18</v>
      </c>
      <c r="C15" s="59">
        <f t="shared" si="1"/>
        <v>1</v>
      </c>
      <c r="D15" s="25">
        <f>D$7</f>
        <v>372</v>
      </c>
      <c r="E15" s="25">
        <f>E14</f>
        <v>0.044</v>
      </c>
      <c r="F15" s="27">
        <v>13</v>
      </c>
      <c r="G15" s="48">
        <v>12.5</v>
      </c>
      <c r="H15" s="46" t="str">
        <f>IF(R15=R$18,"OPTIMÁLNÍ","----")</f>
        <v>----</v>
      </c>
      <c r="I15" s="35">
        <f>G15/((3.14*(B15+2*F15)^2/4-3.14*B15^2/4)/1000000)</f>
        <v>9878.14322517425</v>
      </c>
      <c r="J15" s="36">
        <f>PI()/((1/(2*D15)*LN(B15/(B15-2*C15)))+(1/('Zadání parametrů'!D$12*(B15)/1000)))*('Zadání parametrů'!D$8-'Zadání parametrů'!D$7)</f>
        <v>25.446175382517065</v>
      </c>
      <c r="K15" s="37">
        <f>J15/1000*'Zadání parametrů'!D$6*'Zadání parametrů'!$D$5</f>
        <v>148.60566423389966</v>
      </c>
      <c r="L15" s="37">
        <f>K15*'Zadání parametrů'!$D$15</f>
        <v>219.34257456844475</v>
      </c>
      <c r="M15" s="36">
        <f>PI()/((1/(2*D15)*LN(B15/(B15-2*C15)))+(1/(2*E15)*LN((B15+2*F15)/B15))+(1/('Zadání parametrů'!D$12*(B15+2*F15)/1000)))*('Zadání parametrů'!D$8-'Zadání parametrů'!D$7)</f>
        <v>11.3735099168198</v>
      </c>
      <c r="N15" s="37">
        <f>M15/1000*'Zadání parametrů'!D$6*'Zadání parametrů'!$D$5</f>
        <v>66.42129791422764</v>
      </c>
      <c r="O15" s="37">
        <f>N15*'Zadání parametrů'!$D$15</f>
        <v>98.03811022810866</v>
      </c>
      <c r="P15" s="38">
        <f>L15-O15</f>
        <v>121.30446434033608</v>
      </c>
      <c r="Q15" s="8">
        <f>G15/P15*365</f>
        <v>37.611971041719364</v>
      </c>
      <c r="R15" s="43">
        <f>(O15*'Zadání parametrů'!$D$4)+G15</f>
        <v>208.57622045621733</v>
      </c>
    </row>
    <row r="16" spans="1:18" ht="12.75">
      <c r="A16" s="12" t="s">
        <v>6</v>
      </c>
      <c r="B16" s="22">
        <f t="shared" si="1"/>
        <v>18</v>
      </c>
      <c r="C16" s="59">
        <f t="shared" si="1"/>
        <v>1</v>
      </c>
      <c r="D16" s="25">
        <f>D$7</f>
        <v>372</v>
      </c>
      <c r="E16" s="25">
        <f>E15</f>
        <v>0.044</v>
      </c>
      <c r="F16" s="27">
        <v>20</v>
      </c>
      <c r="G16" s="48">
        <v>23.2</v>
      </c>
      <c r="H16" s="46" t="str">
        <f>IF(R16=R$18,"OPTIMÁLNÍ","----")</f>
        <v>OPTIMÁLNÍ</v>
      </c>
      <c r="I16" s="35">
        <f>G16/((3.14*(B16+2*F16)^2/4-3.14*B16^2/4)/1000000)</f>
        <v>9721.756620851493</v>
      </c>
      <c r="J16" s="36">
        <f>PI()/((1/(2*D16)*LN(B16/(B16-2*C16)))+(1/('Zadání parametrů'!D$12*(B16)/1000)))*('Zadání parametrů'!D$8-'Zadání parametrů'!D$7)</f>
        <v>25.446175382517065</v>
      </c>
      <c r="K16" s="37">
        <f>J16/1000*'Zadání parametrů'!D$6*'Zadání parametrů'!$D$5</f>
        <v>148.60566423389966</v>
      </c>
      <c r="L16" s="37">
        <f>K16*'Zadání parametrů'!$D$15</f>
        <v>219.34257456844475</v>
      </c>
      <c r="M16" s="36">
        <f>PI()/((1/(2*D16)*LN(B16/(B16-2*C16)))+(1/(2*E16)*LN((B16+2*F16)/B16))+(1/('Zadání parametrů'!D$12*(B16+2*F16)/1000)))*('Zadání parametrů'!D$8-'Zadání parametrů'!D$7)</f>
        <v>9.411877115722636</v>
      </c>
      <c r="N16" s="37">
        <f>M16/1000*'Zadání parametrů'!D$6*'Zadání parametrů'!$D$5</f>
        <v>54.96536235582019</v>
      </c>
      <c r="O16" s="37">
        <f>N16*'Zadání parametrů'!$D$15</f>
        <v>81.12910199867622</v>
      </c>
      <c r="P16" s="38">
        <f>L16-O16</f>
        <v>138.21347256976853</v>
      </c>
      <c r="Q16" s="8">
        <f>G16/P16*365</f>
        <v>61.26754391273582</v>
      </c>
      <c r="R16" s="43">
        <f>(O16*'Zadání parametrů'!$D$4)+G16</f>
        <v>185.45820399735243</v>
      </c>
    </row>
    <row r="17" spans="1:18" ht="12.75">
      <c r="A17" s="12" t="s">
        <v>6</v>
      </c>
      <c r="B17" s="22">
        <f t="shared" si="1"/>
        <v>18</v>
      </c>
      <c r="C17" s="59">
        <f t="shared" si="1"/>
        <v>1</v>
      </c>
      <c r="D17" s="25">
        <f>D$7</f>
        <v>372</v>
      </c>
      <c r="E17" s="25">
        <f>E16</f>
        <v>0.044</v>
      </c>
      <c r="F17" s="21">
        <v>25</v>
      </c>
      <c r="G17" s="6">
        <v>39</v>
      </c>
      <c r="H17" s="46" t="str">
        <f>IF(R17=R$18,"OPTIMÁLNÍ","----")</f>
        <v>----</v>
      </c>
      <c r="I17" s="35">
        <f>G17/((3.14*(B17+2*F17)^2/4-3.14*B17^2/4)/1000000)</f>
        <v>11553.843874981485</v>
      </c>
      <c r="J17" s="36">
        <f>PI()/((1/(2*D17)*LN(B17/(B17-2*C17)))+(1/('Zadání parametrů'!D$12*(B17)/1000)))*('Zadání parametrů'!D$8-'Zadání parametrů'!D$7)</f>
        <v>25.446175382517065</v>
      </c>
      <c r="K17" s="37">
        <f>J17/1000*'Zadání parametrů'!D$6*'Zadání parametrů'!$D$5</f>
        <v>148.60566423389966</v>
      </c>
      <c r="L17" s="37">
        <f>K17*'Zadání parametrů'!$D$15</f>
        <v>219.34257456844475</v>
      </c>
      <c r="M17" s="36">
        <f>PI()/((1/(2*D17)*LN(B17/(B17-2*C17)))+(1/(2*E17)*LN((B17+2*F17)/B17))+(1/('Zadání parametrů'!D$12*(B17+2*F17)/1000)))*('Zadání parametrů'!D$8-'Zadání parametrů'!D$7)</f>
        <v>8.529435122097947</v>
      </c>
      <c r="N17" s="37">
        <f>M17/1000*'Zadání parametrů'!D$6*'Zadání parametrů'!$D$5</f>
        <v>49.81190111305201</v>
      </c>
      <c r="O17" s="37">
        <f>N17*'Zadání parametrů'!$D$15</f>
        <v>73.52257190606612</v>
      </c>
      <c r="P17" s="38">
        <f>L17-O17</f>
        <v>145.8200026623786</v>
      </c>
      <c r="Q17" s="8">
        <f>G17/P17*365</f>
        <v>97.62035207857402</v>
      </c>
      <c r="R17" s="43">
        <f>(O17*'Zadání parametrů'!$D$4)+G17</f>
        <v>186.04514381213224</v>
      </c>
    </row>
    <row r="18" spans="1:18" ht="15.75" customHeight="1">
      <c r="A18" s="40"/>
      <c r="B18" s="20"/>
      <c r="C18" s="23"/>
      <c r="D18" s="23"/>
      <c r="E18" s="23"/>
      <c r="F18" s="20"/>
      <c r="G18" s="23"/>
      <c r="H18" s="20"/>
      <c r="I18" s="29"/>
      <c r="J18" s="29"/>
      <c r="K18" s="30"/>
      <c r="L18" s="30"/>
      <c r="M18" s="30"/>
      <c r="N18" s="30"/>
      <c r="O18" s="47" t="s">
        <v>53</v>
      </c>
      <c r="P18" s="32"/>
      <c r="Q18" s="8"/>
      <c r="R18" s="45">
        <f>MIN(R13:R17)</f>
        <v>185.45820399735243</v>
      </c>
    </row>
    <row r="19" spans="1:18" ht="21.75" customHeight="1">
      <c r="A19" s="39" t="s">
        <v>39</v>
      </c>
      <c r="B19" s="20"/>
      <c r="C19" s="40"/>
      <c r="D19" s="40"/>
      <c r="E19" s="23"/>
      <c r="F19" s="20"/>
      <c r="G19" s="23"/>
      <c r="H19" s="20"/>
      <c r="I19" s="29"/>
      <c r="J19" s="29"/>
      <c r="K19" s="30"/>
      <c r="L19" s="30"/>
      <c r="M19" s="30"/>
      <c r="N19" s="30"/>
      <c r="O19" s="31"/>
      <c r="P19" s="32"/>
      <c r="Q19" s="33"/>
      <c r="R19" s="41"/>
    </row>
    <row r="20" spans="1:19" s="18" customFormat="1" ht="12.75">
      <c r="A20" s="4" t="s">
        <v>6</v>
      </c>
      <c r="B20" s="21">
        <v>22</v>
      </c>
      <c r="C20" s="6">
        <v>1</v>
      </c>
      <c r="D20" s="25">
        <f aca="true" t="shared" si="2" ref="D20:D28">D$7</f>
        <v>372</v>
      </c>
      <c r="E20" s="48">
        <v>0.044</v>
      </c>
      <c r="F20" s="21">
        <v>6</v>
      </c>
      <c r="G20" s="6">
        <v>4.2</v>
      </c>
      <c r="H20" s="46" t="str">
        <f>IF(R20=R$29,"OPTIMÁLNÍ","----")</f>
        <v>----</v>
      </c>
      <c r="I20" s="35">
        <f>G20/((3.14*(B20+2*F20)^2/4-3.14*B20^2/4)/1000000)</f>
        <v>7961.783439490447</v>
      </c>
      <c r="J20" s="36">
        <f>PI()/((1/(2*D20)*LN(B20/(B20-2*C20)))+(1/('Zadání parametrů'!D$12*(B20)/1000)))*('Zadání parametrů'!D$8-'Zadání parametrů'!D$7)</f>
        <v>31.10089075047485</v>
      </c>
      <c r="K20" s="37">
        <f>J20/1000*'Zadání parametrů'!D$6*'Zadání parametrů'!$D$5</f>
        <v>181.62920198277314</v>
      </c>
      <c r="L20" s="37">
        <f>K20*'Zadání parametrů'!$D$15</f>
        <v>268.08545276584096</v>
      </c>
      <c r="M20" s="36">
        <f>PI()/((1/(2*D20)*LN(B20/(B20-2*C20)))+(1/(2*E20)*LN((B20+2*F20)/B20))+(1/('Zadání parametrů'!D$12*(B20+2*F20)/1000)))*('Zadání parametrů'!D$8-'Zadání parametrů'!D$7)</f>
        <v>17.92214276665054</v>
      </c>
      <c r="N20" s="37">
        <f>M20/1000*'Zadání parametrů'!D$6*'Zadání parametrů'!$D$5</f>
        <v>104.66531375723916</v>
      </c>
      <c r="O20" s="37">
        <f>N20*'Zadání parametrů'!$D$15</f>
        <v>154.4864356677049</v>
      </c>
      <c r="P20" s="38">
        <f>L20-O20</f>
        <v>113.59901709813604</v>
      </c>
      <c r="Q20" s="8">
        <f>G20/P20*365</f>
        <v>13.494835071290012</v>
      </c>
      <c r="R20" s="43">
        <f>(O20*'Zadání parametrů'!$D$4)+G20</f>
        <v>313.1728713354098</v>
      </c>
      <c r="S20" s="44"/>
    </row>
    <row r="21" spans="1:18" ht="12.75">
      <c r="A21" s="4" t="s">
        <v>6</v>
      </c>
      <c r="B21" s="22">
        <f>B$20</f>
        <v>22</v>
      </c>
      <c r="C21" s="59">
        <f>C$20</f>
        <v>1</v>
      </c>
      <c r="D21" s="25">
        <f t="shared" si="2"/>
        <v>372</v>
      </c>
      <c r="E21" s="25">
        <f>E20</f>
        <v>0.044</v>
      </c>
      <c r="F21" s="21">
        <v>9</v>
      </c>
      <c r="G21" s="6">
        <v>7.2</v>
      </c>
      <c r="H21" s="46" t="str">
        <f>IF(R21=R$29,"OPTIMÁLNÍ","----")</f>
        <v>----</v>
      </c>
      <c r="I21" s="35">
        <f>G21/((3.14*(B21+2*F21)^2/4-3.14*B21^2/4)/1000000)</f>
        <v>8218.615163344977</v>
      </c>
      <c r="J21" s="36">
        <f>PI()/((1/(2*D21)*LN(B21/(B21-2*C21)))+(1/('Zadání parametrů'!D$12*(B21)/1000)))*('Zadání parametrů'!D$8-'Zadání parametrů'!D$7)</f>
        <v>31.10089075047485</v>
      </c>
      <c r="K21" s="37">
        <f>J21/1000*'Zadání parametrů'!D$6*'Zadání parametrů'!$D$5</f>
        <v>181.62920198277314</v>
      </c>
      <c r="L21" s="37">
        <f>K21*'Zadání parametrů'!$D$15</f>
        <v>268.08545276584096</v>
      </c>
      <c r="M21" s="36">
        <f>PI()/((1/(2*D21)*LN(B21/(B21-2*C21)))+(1/(2*E21)*LN((B21+2*F21)/B21))+(1/('Zadání parametrů'!D$12*(B21+2*F21)/1000)))*('Zadání parametrů'!D$8-'Zadání parametrů'!D$7)</f>
        <v>15.211509645094145</v>
      </c>
      <c r="N21" s="37">
        <f>M21/1000*'Zadání parametrů'!D$6*'Zadání parametrů'!$D$5</f>
        <v>88.8352163273498</v>
      </c>
      <c r="O21" s="37">
        <f>N21*'Zadání parametrů'!$D$15</f>
        <v>131.12114643837836</v>
      </c>
      <c r="P21" s="38">
        <f>L21-O21</f>
        <v>136.9643063274626</v>
      </c>
      <c r="Q21" s="8">
        <f>G21/P21*365</f>
        <v>19.187480815014812</v>
      </c>
      <c r="R21" s="43">
        <f>(O21*'Zadání parametrů'!$D$4)+G21</f>
        <v>269.4422928767567</v>
      </c>
    </row>
    <row r="22" spans="1:18" ht="12.75">
      <c r="A22" s="4" t="s">
        <v>6</v>
      </c>
      <c r="B22" s="22">
        <f aca="true" t="shared" si="3" ref="B22:C28">B$20</f>
        <v>22</v>
      </c>
      <c r="C22" s="59">
        <f t="shared" si="3"/>
        <v>1</v>
      </c>
      <c r="D22" s="25">
        <f t="shared" si="2"/>
        <v>372</v>
      </c>
      <c r="E22" s="25">
        <f aca="true" t="shared" si="4" ref="E22:E28">E21</f>
        <v>0.044</v>
      </c>
      <c r="F22" s="27">
        <v>13</v>
      </c>
      <c r="G22" s="6">
        <v>13.2</v>
      </c>
      <c r="H22" s="46" t="str">
        <f>IF(R22=R$29,"OPTIMÁLNÍ","----")</f>
        <v>----</v>
      </c>
      <c r="I22" s="35">
        <f>G22/((3.14*(B22+2*F22)^2/4-3.14*B22^2/4)/1000000)</f>
        <v>9239.168474837265</v>
      </c>
      <c r="J22" s="36">
        <f>PI()/((1/(2*D22)*LN(B22/(B22-2*C22)))+(1/('Zadání parametrů'!D$12*(B22)/1000)))*('Zadání parametrů'!D$8-'Zadání parametrů'!D$7)</f>
        <v>31.10089075047485</v>
      </c>
      <c r="K22" s="37">
        <f>J22/1000*'Zadání parametrů'!D$6*'Zadání parametrů'!$D$5</f>
        <v>181.62920198277314</v>
      </c>
      <c r="L22" s="37">
        <f>K22*'Zadání parametrů'!$D$15</f>
        <v>268.08545276584096</v>
      </c>
      <c r="M22" s="36">
        <f>PI()/((1/(2*D22)*LN(B22/(B22-2*C22)))+(1/(2*E22)*LN((B22+2*F22)/B22))+(1/('Zadání parametrů'!D$12*(B22+2*F22)/1000)))*('Zadání parametrů'!D$8-'Zadání parametrů'!D$7)</f>
        <v>12.911952312527392</v>
      </c>
      <c r="N22" s="37">
        <f>M22/1000*'Zadání parametrů'!D$6*'Zadání parametrů'!$D$5</f>
        <v>75.40580150515997</v>
      </c>
      <c r="O22" s="37">
        <f>N22*'Zadání parametrů'!$D$15</f>
        <v>111.2992746595852</v>
      </c>
      <c r="P22" s="38">
        <f>L22-O22</f>
        <v>156.78617810625576</v>
      </c>
      <c r="Q22" s="8">
        <f>G22/P22*365</f>
        <v>30.729749638611555</v>
      </c>
      <c r="R22" s="43">
        <f>(O22*'Zadání parametrů'!$D$4)+G22</f>
        <v>235.79854931917038</v>
      </c>
    </row>
    <row r="23" spans="1:18" ht="12.75">
      <c r="A23" s="4" t="s">
        <v>6</v>
      </c>
      <c r="B23" s="22">
        <f t="shared" si="3"/>
        <v>22</v>
      </c>
      <c r="C23" s="59">
        <f t="shared" si="3"/>
        <v>1</v>
      </c>
      <c r="D23" s="25">
        <f t="shared" si="2"/>
        <v>372</v>
      </c>
      <c r="E23" s="25">
        <f t="shared" si="4"/>
        <v>0.044</v>
      </c>
      <c r="F23" s="21">
        <v>20</v>
      </c>
      <c r="G23" s="48">
        <v>25.6</v>
      </c>
      <c r="H23" s="46" t="str">
        <f>IF(R23=R$29,"OPTIMÁLNÍ","----")</f>
        <v>OPTIMÁLNÍ</v>
      </c>
      <c r="I23" s="35">
        <f>G23/((3.14*(B23+2*F23)^2/4-3.14*B23^2/4)/1000000)</f>
        <v>9705.793145283593</v>
      </c>
      <c r="J23" s="36">
        <f>PI()/((1/(2*D23)*LN(B23/(B23-2*C23)))+(1/('Zadání parametrů'!D$12*(B23)/1000)))*('Zadání parametrů'!D$8-'Zadání parametrů'!D$7)</f>
        <v>31.10089075047485</v>
      </c>
      <c r="K23" s="37">
        <f>J23/1000*'Zadání parametrů'!D$6*'Zadání parametrů'!$D$5</f>
        <v>181.62920198277314</v>
      </c>
      <c r="L23" s="37">
        <f>K23*'Zadání parametrů'!$D$15</f>
        <v>268.08545276584096</v>
      </c>
      <c r="M23" s="36">
        <f>PI()/((1/(2*D23)*LN(B23/(B23-2*C23)))+(1/(2*E23)*LN((B23+2*F23)/B23))+(1/('Zadání parametrů'!D$12*(B23+2*F23)/1000)))*('Zadání parametrů'!D$8-'Zadání parametrů'!D$7)</f>
        <v>10.56052490163743</v>
      </c>
      <c r="N23" s="37">
        <f>M23/1000*'Zadání parametrů'!D$6*'Zadání parametrů'!$D$5</f>
        <v>61.6734654255626</v>
      </c>
      <c r="O23" s="37">
        <f>N23*'Zadání parametrů'!$D$15</f>
        <v>91.030289852942</v>
      </c>
      <c r="P23" s="38">
        <f>L23-O23</f>
        <v>177.05516291289894</v>
      </c>
      <c r="Q23" s="8">
        <f>G23/P23*365</f>
        <v>52.77451301771254</v>
      </c>
      <c r="R23" s="43">
        <f>(O23*'Zadání parametrů'!$D$4)+G23</f>
        <v>207.660579705884</v>
      </c>
    </row>
    <row r="24" spans="1:18" ht="12.75">
      <c r="A24" s="4" t="s">
        <v>6</v>
      </c>
      <c r="B24" s="22">
        <f t="shared" si="3"/>
        <v>22</v>
      </c>
      <c r="C24" s="59">
        <f t="shared" si="3"/>
        <v>1</v>
      </c>
      <c r="D24" s="25">
        <f t="shared" si="2"/>
        <v>372</v>
      </c>
      <c r="E24" s="25">
        <f t="shared" si="4"/>
        <v>0.044</v>
      </c>
      <c r="F24" s="21">
        <v>25</v>
      </c>
      <c r="G24" s="6">
        <v>44</v>
      </c>
      <c r="H24" s="46" t="str">
        <f>IF(R24=R$29,"OPTIMÁLNÍ","----")</f>
        <v>----</v>
      </c>
      <c r="I24" s="35">
        <f>G24/((3.14*(B24+2*F24)^2/4-3.14*B24^2/4)/1000000)</f>
        <v>11925.735194470795</v>
      </c>
      <c r="J24" s="36">
        <f>PI()/((1/(2*D24)*LN(B24/(B24-2*C24)))+(1/('Zadání parametrů'!D$12*(B24)/1000)))*('Zadání parametrů'!D$8-'Zadání parametrů'!D$7)</f>
        <v>31.10089075047485</v>
      </c>
      <c r="K24" s="37">
        <f>J24/1000*'Zadání parametrů'!D$6*'Zadání parametrů'!$D$5</f>
        <v>181.62920198277314</v>
      </c>
      <c r="L24" s="37">
        <f>K24*'Zadání parametrů'!$D$15</f>
        <v>268.08545276584096</v>
      </c>
      <c r="M24" s="36">
        <f>PI()/((1/(2*D24)*LN(B24/(B24-2*C24)))+(1/(2*E24)*LN((B24+2*F24)/B24))+(1/('Zadání parametrů'!D$12*(B24+2*F24)/1000)))*('Zadání parametrů'!D$8-'Zadání parametrů'!D$7)</f>
        <v>9.512282593226695</v>
      </c>
      <c r="N24" s="37">
        <f>M24/1000*'Zadání parametrů'!D$6*'Zadání parametrů'!$D$5</f>
        <v>55.551730344443904</v>
      </c>
      <c r="O24" s="37">
        <f>N24*'Zadání parametrů'!$D$15</f>
        <v>81.99458357323323</v>
      </c>
      <c r="P24" s="38">
        <f>L24-O24</f>
        <v>186.09086919260773</v>
      </c>
      <c r="Q24" s="8">
        <f>G24/P24*365</f>
        <v>86.3019237304845</v>
      </c>
      <c r="R24" s="43">
        <f>(O24*'Zadání parametrů'!$D$4)+G24</f>
        <v>207.98916714646646</v>
      </c>
    </row>
    <row r="25" spans="1:18" ht="12.75">
      <c r="A25" s="4"/>
      <c r="B25" s="22"/>
      <c r="C25" s="59"/>
      <c r="D25" s="25"/>
      <c r="E25" s="25"/>
      <c r="F25" s="21"/>
      <c r="G25" s="6"/>
      <c r="H25" s="46"/>
      <c r="I25" s="35"/>
      <c r="J25" s="36"/>
      <c r="K25" s="37"/>
      <c r="L25" s="37"/>
      <c r="M25" s="36"/>
      <c r="N25" s="37"/>
      <c r="O25" s="37"/>
      <c r="P25" s="38"/>
      <c r="Q25" s="8"/>
      <c r="R25" s="43"/>
    </row>
    <row r="26" spans="1:18" ht="12.75">
      <c r="A26" s="4" t="s">
        <v>15</v>
      </c>
      <c r="B26" s="22">
        <f t="shared" si="3"/>
        <v>22</v>
      </c>
      <c r="C26" s="59">
        <f t="shared" si="3"/>
        <v>1</v>
      </c>
      <c r="D26" s="25">
        <f t="shared" si="2"/>
        <v>372</v>
      </c>
      <c r="E26" s="48">
        <v>0.038</v>
      </c>
      <c r="F26" s="21">
        <v>20</v>
      </c>
      <c r="G26" s="6">
        <v>71</v>
      </c>
      <c r="H26" s="46" t="str">
        <f>IF(R26=R$29,"OPTIMÁLNÍ","----")</f>
        <v>----</v>
      </c>
      <c r="I26" s="35">
        <f>G26/((3.14*(B26+2*F26)^2/4-3.14*B26^2/4)/1000000)</f>
        <v>26918.41067637246</v>
      </c>
      <c r="J26" s="36">
        <f>PI()/((1/(2*D26)*LN(B26/(B26-2*C26)))+(1/('Zadání parametrů'!D$12*(B26)/1000)))*('Zadání parametrů'!D$8-'Zadání parametrů'!D$7)</f>
        <v>31.10089075047485</v>
      </c>
      <c r="K26" s="37">
        <f>J26/1000*'Zadání parametrů'!D$6*'Zadání parametrů'!$D$5</f>
        <v>181.62920198277314</v>
      </c>
      <c r="L26" s="37">
        <f>K26*'Zadání parametrů'!$D$15</f>
        <v>268.08545276584096</v>
      </c>
      <c r="M26" s="36">
        <f>PI()/((1/(2*D26)*LN(B26/(B26-2*C26)))+(1/(2*E26)*LN((B26+2*F26)/B26))+(1/('Zadání parametrů'!D$12*(B26+2*F26)/1000)))*('Zadání parametrů'!D$8-'Zadání parametrů'!D$7)</f>
        <v>9.272815124791462</v>
      </c>
      <c r="N26" s="37">
        <f>M26/1000*'Zadání parametrů'!D$6*'Zadání parametrů'!$D$5</f>
        <v>54.15324032878214</v>
      </c>
      <c r="O26" s="37">
        <f>N26*'Zadání parametrů'!$D$15</f>
        <v>79.93040653042074</v>
      </c>
      <c r="P26" s="38">
        <f>L26-O26</f>
        <v>188.15504623542023</v>
      </c>
      <c r="Q26" s="8">
        <f>G26/P26*365</f>
        <v>137.73215504183216</v>
      </c>
      <c r="R26" s="43">
        <f>(O26*'Zadání parametrů'!$D$4)+G26</f>
        <v>230.86081306084148</v>
      </c>
    </row>
    <row r="27" spans="1:18" ht="12.75">
      <c r="A27" s="4" t="s">
        <v>15</v>
      </c>
      <c r="B27" s="22">
        <f t="shared" si="3"/>
        <v>22</v>
      </c>
      <c r="C27" s="59">
        <f t="shared" si="3"/>
        <v>1</v>
      </c>
      <c r="D27" s="25">
        <f t="shared" si="2"/>
        <v>372</v>
      </c>
      <c r="E27" s="25">
        <f t="shared" si="4"/>
        <v>0.038</v>
      </c>
      <c r="F27" s="21">
        <v>25</v>
      </c>
      <c r="G27" s="6">
        <v>74</v>
      </c>
      <c r="H27" s="46" t="str">
        <f>IF(R27=R$29,"OPTIMÁLNÍ","----")</f>
        <v>----</v>
      </c>
      <c r="I27" s="35">
        <f>G27/((3.14*(B27+2*F27)^2/4-3.14*B27^2/4)/1000000)</f>
        <v>20056.918281609975</v>
      </c>
      <c r="J27" s="36">
        <f>PI()/((1/(2*D27)*LN(B27/(B27-2*C27)))+(1/('Zadání parametrů'!D$12*(B27)/1000)))*('Zadání parametrů'!D$8-'Zadání parametrů'!D$7)</f>
        <v>31.10089075047485</v>
      </c>
      <c r="K27" s="37">
        <f>J27/1000*'Zadání parametrů'!D$6*'Zadání parametrů'!$D$5</f>
        <v>181.62920198277314</v>
      </c>
      <c r="L27" s="37">
        <f>K27*'Zadání parametrů'!$D$15</f>
        <v>268.08545276584096</v>
      </c>
      <c r="M27" s="36">
        <f>PI()/((1/(2*D27)*LN(B27/(B27-2*C27)))+(1/(2*E27)*LN((B27+2*F27)/B27))+(1/('Zadání parametrů'!D$12*(B27+2*F27)/1000)))*('Zadání parametrů'!D$8-'Zadání parametrů'!D$7)</f>
        <v>8.32120412381889</v>
      </c>
      <c r="N27" s="37">
        <f>M27/1000*'Zadání parametrů'!D$6*'Zadání parametrů'!$D$5</f>
        <v>48.595832083102316</v>
      </c>
      <c r="O27" s="37">
        <f>N27*'Zadání parametrů'!$D$15</f>
        <v>71.72764899207621</v>
      </c>
      <c r="P27" s="38">
        <f>L27-O27</f>
        <v>196.35780377376474</v>
      </c>
      <c r="Q27" s="8">
        <f>G27/P27*365</f>
        <v>137.55501172298602</v>
      </c>
      <c r="R27" s="43">
        <f>(O27*'Zadání parametrů'!$D$4)+G27</f>
        <v>217.45529798415242</v>
      </c>
    </row>
    <row r="28" spans="1:18" ht="12.75">
      <c r="A28" s="4" t="s">
        <v>15</v>
      </c>
      <c r="B28" s="22">
        <f t="shared" si="3"/>
        <v>22</v>
      </c>
      <c r="C28" s="59">
        <f t="shared" si="3"/>
        <v>1</v>
      </c>
      <c r="D28" s="25">
        <f t="shared" si="2"/>
        <v>372</v>
      </c>
      <c r="E28" s="25">
        <f t="shared" si="4"/>
        <v>0.038</v>
      </c>
      <c r="F28" s="21">
        <v>30</v>
      </c>
      <c r="G28" s="6">
        <v>79</v>
      </c>
      <c r="H28" s="46" t="str">
        <f>IF(R28=R$29,"OPTIMÁLNÍ","----")</f>
        <v>----</v>
      </c>
      <c r="I28" s="35">
        <f>G28/((3.14*(B28+2*F28)^2/4-3.14*B28^2/4)/1000000)</f>
        <v>16127.715172301158</v>
      </c>
      <c r="J28" s="36">
        <f>PI()/((1/(2*D28)*LN(B28/(B28-2*C28)))+(1/('Zadání parametrů'!D$12*(B28)/1000)))*('Zadání parametrů'!D$8-'Zadání parametrů'!D$7)</f>
        <v>31.10089075047485</v>
      </c>
      <c r="K28" s="37">
        <f>J28/1000*'Zadání parametrů'!D$6*'Zadání parametrů'!$D$5</f>
        <v>181.62920198277314</v>
      </c>
      <c r="L28" s="37">
        <f>K28*'Zadání parametrů'!$D$15</f>
        <v>268.08545276584096</v>
      </c>
      <c r="M28" s="36">
        <f>PI()/((1/(2*D28)*LN(B28/(B28-2*C28)))+(1/(2*E28)*LN((B28+2*F28)/B28))+(1/('Zadání parametrů'!D$12*(B28+2*F28)/1000)))*('Zadání parametrů'!D$8-'Zadání parametrů'!D$7)</f>
        <v>7.6288553575208224</v>
      </c>
      <c r="N28" s="37">
        <f>M28/1000*'Zadání parametrů'!D$6*'Zadání parametrů'!$D$5</f>
        <v>44.5525152879216</v>
      </c>
      <c r="O28" s="37">
        <f>N28*'Zadání parametrů'!$D$15</f>
        <v>65.75969669212304</v>
      </c>
      <c r="P28" s="38">
        <f>L28-O28</f>
        <v>202.3257560737179</v>
      </c>
      <c r="Q28" s="8">
        <f>G28/P28*365</f>
        <v>142.51769304889632</v>
      </c>
      <c r="R28" s="43">
        <f>(O28*'Zadání parametrů'!$D$4)+G28</f>
        <v>210.5193933842461</v>
      </c>
    </row>
    <row r="29" spans="1:18" ht="15.75" customHeight="1">
      <c r="A29" s="40"/>
      <c r="B29" s="20"/>
      <c r="C29" s="23"/>
      <c r="D29" s="23"/>
      <c r="E29" s="23"/>
      <c r="F29" s="20"/>
      <c r="G29" s="23"/>
      <c r="H29" s="20"/>
      <c r="I29" s="29"/>
      <c r="J29" s="29"/>
      <c r="K29" s="30"/>
      <c r="L29" s="30"/>
      <c r="M29" s="30"/>
      <c r="N29" s="30"/>
      <c r="O29" s="47" t="s">
        <v>53</v>
      </c>
      <c r="P29" s="32"/>
      <c r="Q29" s="8"/>
      <c r="R29" s="45">
        <f>MIN(R20:R28)</f>
        <v>207.660579705884</v>
      </c>
    </row>
    <row r="30" spans="1:18" ht="21.75" customHeight="1">
      <c r="A30" s="39" t="s">
        <v>22</v>
      </c>
      <c r="B30" s="20"/>
      <c r="C30" s="40"/>
      <c r="D30" s="40"/>
      <c r="E30" s="23"/>
      <c r="F30" s="20"/>
      <c r="G30" s="23"/>
      <c r="H30" s="20"/>
      <c r="I30" s="29"/>
      <c r="J30" s="29"/>
      <c r="K30" s="30"/>
      <c r="L30" s="30"/>
      <c r="M30" s="30"/>
      <c r="N30" s="30"/>
      <c r="O30" s="31"/>
      <c r="P30" s="32"/>
      <c r="Q30" s="33"/>
      <c r="R30" s="41"/>
    </row>
    <row r="31" spans="1:18" ht="12.75">
      <c r="A31" s="4" t="s">
        <v>6</v>
      </c>
      <c r="B31" s="21">
        <v>28</v>
      </c>
      <c r="C31" s="6">
        <v>1</v>
      </c>
      <c r="D31" s="25">
        <f aca="true" t="shared" si="5" ref="D31:D39">D$7</f>
        <v>372</v>
      </c>
      <c r="E31" s="48">
        <v>0.044</v>
      </c>
      <c r="F31" s="21">
        <v>6</v>
      </c>
      <c r="G31" s="6">
        <v>5.4</v>
      </c>
      <c r="H31" s="46" t="str">
        <f>IF(R31=R$40,"OPTIMÁLNÍ","----")</f>
        <v>----</v>
      </c>
      <c r="I31" s="35">
        <f>G31/((3.14*(B31+2*F31)^2/4-3.14*B31^2/4)/1000000)</f>
        <v>8430.123641813414</v>
      </c>
      <c r="J31" s="36">
        <f>PI()/((1/(2*D31)*LN(B31/(B31-2*C31)))+(1/('Zadání parametrů'!D$12*(B31)/1000)))*('Zadání parametrů'!D$8-'Zadání parametrů'!D$7)</f>
        <v>39.58296346253901</v>
      </c>
      <c r="K31" s="37">
        <f>J31/1000*'Zadání parametrů'!D$6*'Zadání parametrů'!$D$5</f>
        <v>231.16450662122784</v>
      </c>
      <c r="L31" s="37">
        <f>K31*'Zadání parametrů'!$D$15</f>
        <v>341.1997671322804</v>
      </c>
      <c r="M31" s="36">
        <f>PI()/((1/(2*D31)*LN(B31/(B31-2*C31)))+(1/(2*E31)*LN((B31+2*F31)/B31))+(1/('Zadání parametrů'!D$12*(B31+2*F31)/1000)))*('Zadání parametrů'!D$8-'Zadání parametrů'!D$7)</f>
        <v>21.572842626691592</v>
      </c>
      <c r="N31" s="37">
        <f>M31/1000*'Zadání parametrů'!D$6*'Zadání parametrů'!$D$5</f>
        <v>125.9854009398789</v>
      </c>
      <c r="O31" s="37">
        <f>N31*'Zadání parametrů'!$D$15</f>
        <v>185.9549724611842</v>
      </c>
      <c r="P31" s="38">
        <f>L31-O31</f>
        <v>155.24479467109617</v>
      </c>
      <c r="Q31" s="8">
        <f>G31/P31*365</f>
        <v>12.696077856753837</v>
      </c>
      <c r="R31" s="43">
        <f>(O31*'Zadání parametrů'!$D$4)+G31</f>
        <v>377.3099449223684</v>
      </c>
    </row>
    <row r="32" spans="1:18" ht="12.75">
      <c r="A32" s="4" t="s">
        <v>6</v>
      </c>
      <c r="B32" s="22">
        <f>B$31</f>
        <v>28</v>
      </c>
      <c r="C32" s="59">
        <f>C$31</f>
        <v>1</v>
      </c>
      <c r="D32" s="25">
        <f t="shared" si="5"/>
        <v>372</v>
      </c>
      <c r="E32" s="25">
        <f>E31</f>
        <v>0.044</v>
      </c>
      <c r="F32" s="21">
        <v>9</v>
      </c>
      <c r="G32" s="6">
        <v>8.4</v>
      </c>
      <c r="H32" s="46" t="str">
        <f>IF(R32=R$40,"OPTIMÁLNÍ","----")</f>
        <v>----</v>
      </c>
      <c r="I32" s="35">
        <f>G32/((3.14*(B32+2*F32)^2/4-3.14*B32^2/4)/1000000)</f>
        <v>8033.511218224593</v>
      </c>
      <c r="J32" s="36">
        <f>PI()/((1/(2*D32)*LN(B32/(B32-2*C32)))+(1/('Zadání parametrů'!D$12*(B32)/1000)))*('Zadání parametrů'!D$8-'Zadání parametrů'!D$7)</f>
        <v>39.58296346253901</v>
      </c>
      <c r="K32" s="37">
        <f>J32/1000*'Zadání parametrů'!D$6*'Zadání parametrů'!$D$5</f>
        <v>231.16450662122784</v>
      </c>
      <c r="L32" s="37">
        <f>K32*'Zadání parametrů'!$D$15</f>
        <v>341.1997671322804</v>
      </c>
      <c r="M32" s="36">
        <f>PI()/((1/(2*D32)*LN(B32/(B32-2*C32)))+(1/(2*E32)*LN((B32+2*F32)/B32))+(1/('Zadání parametrů'!D$12*(B32+2*F32)/1000)))*('Zadání parametrů'!D$8-'Zadání parametrů'!D$7)</f>
        <v>18.088995878543606</v>
      </c>
      <c r="N32" s="37">
        <f>M32/1000*'Zadání parametrů'!D$6*'Zadání parametrů'!$D$5</f>
        <v>105.63973593069466</v>
      </c>
      <c r="O32" s="37">
        <f>N32*'Zadání parametrů'!$D$15</f>
        <v>155.92468682282845</v>
      </c>
      <c r="P32" s="38">
        <f>L32-O32</f>
        <v>185.27508030945194</v>
      </c>
      <c r="Q32" s="8">
        <f>G32/P32*365</f>
        <v>16.548366865522745</v>
      </c>
      <c r="R32" s="43">
        <f>(O32*'Zadání parametrů'!$D$4)+G32</f>
        <v>320.2493736456569</v>
      </c>
    </row>
    <row r="33" spans="1:18" ht="12.75">
      <c r="A33" s="4" t="s">
        <v>6</v>
      </c>
      <c r="B33" s="22">
        <f aca="true" t="shared" si="6" ref="B33:C39">B$31</f>
        <v>28</v>
      </c>
      <c r="C33" s="59">
        <f t="shared" si="6"/>
        <v>1</v>
      </c>
      <c r="D33" s="25">
        <f t="shared" si="5"/>
        <v>372</v>
      </c>
      <c r="E33" s="25">
        <f aca="true" t="shared" si="7" ref="E33:E39">E32</f>
        <v>0.044</v>
      </c>
      <c r="F33" s="27">
        <v>13</v>
      </c>
      <c r="G33" s="6">
        <v>15.9</v>
      </c>
      <c r="H33" s="46" t="str">
        <f>IF(R33=R$40,"OPTIMÁLNÍ","----")</f>
        <v>----</v>
      </c>
      <c r="I33" s="35">
        <f>G33/((3.14*(B33+2*F33)^2/4-3.14*B33^2/4)/1000000)</f>
        <v>9500.364479391978</v>
      </c>
      <c r="J33" s="36">
        <f>PI()/((1/(2*D33)*LN(B33/(B33-2*C33)))+(1/('Zadání parametrů'!D$12*(B33)/1000)))*('Zadání parametrů'!D$8-'Zadání parametrů'!D$7)</f>
        <v>39.58296346253901</v>
      </c>
      <c r="K33" s="37">
        <f>J33/1000*'Zadání parametrů'!D$6*'Zadání parametrů'!$D$5</f>
        <v>231.16450662122784</v>
      </c>
      <c r="L33" s="37">
        <f>K33*'Zadání parametrů'!$D$15</f>
        <v>341.1997671322804</v>
      </c>
      <c r="M33" s="36">
        <f>PI()/((1/(2*D33)*LN(B33/(B33-2*C33)))+(1/(2*E33)*LN((B33+2*F33)/B33))+(1/('Zadání parametrů'!D$12*(B33+2*F33)/1000)))*('Zadání parametrů'!D$8-'Zadání parametrů'!D$7)</f>
        <v>15.176197271354354</v>
      </c>
      <c r="N33" s="37">
        <f>M33/1000*'Zadání parametrů'!D$6*'Zadání parametrů'!$D$5</f>
        <v>88.62899206470944</v>
      </c>
      <c r="O33" s="37">
        <f>N33*'Zadání parametrů'!$D$15</f>
        <v>130.81675857443517</v>
      </c>
      <c r="P33" s="38">
        <f>L33-O33</f>
        <v>210.38300855784522</v>
      </c>
      <c r="Q33" s="8">
        <f>G33/P33*365</f>
        <v>27.58540264150808</v>
      </c>
      <c r="R33" s="43">
        <f>(O33*'Zadání parametrů'!$D$4)+G33</f>
        <v>277.5335171488703</v>
      </c>
    </row>
    <row r="34" spans="1:18" ht="12.75">
      <c r="A34" s="4" t="s">
        <v>6</v>
      </c>
      <c r="B34" s="22">
        <f t="shared" si="6"/>
        <v>28</v>
      </c>
      <c r="C34" s="59">
        <f t="shared" si="6"/>
        <v>1</v>
      </c>
      <c r="D34" s="25">
        <f t="shared" si="5"/>
        <v>372</v>
      </c>
      <c r="E34" s="25">
        <f t="shared" si="7"/>
        <v>0.044</v>
      </c>
      <c r="F34" s="21">
        <v>20</v>
      </c>
      <c r="G34" s="48">
        <v>29.8</v>
      </c>
      <c r="H34" s="46" t="str">
        <f>IF(R34=R$40,"OPTIMÁLNÍ","----")</f>
        <v>----</v>
      </c>
      <c r="I34" s="35">
        <f>G34/((3.14*(B34+2*F34)^2/4-3.14*B34^2/4)/1000000)</f>
        <v>9885.88110403397</v>
      </c>
      <c r="J34" s="36">
        <f>PI()/((1/(2*D34)*LN(B34/(B34-2*C34)))+(1/('Zadání parametrů'!D$12*(B34)/1000)))*('Zadání parametrů'!D$8-'Zadání parametrů'!D$7)</f>
        <v>39.58296346253901</v>
      </c>
      <c r="K34" s="37">
        <f>J34/1000*'Zadání parametrů'!D$6*'Zadání parametrů'!$D$5</f>
        <v>231.16450662122784</v>
      </c>
      <c r="L34" s="37">
        <f>K34*'Zadání parametrů'!$D$15</f>
        <v>341.1997671322804</v>
      </c>
      <c r="M34" s="36">
        <f>PI()/((1/(2*D34)*LN(B34/(B34-2*C34)))+(1/(2*E34)*LN((B34+2*F34)/B34))+(1/('Zadání parametrů'!D$12*(B34+2*F34)/1000)))*('Zadání parametrů'!D$8-'Zadání parametrů'!D$7)</f>
        <v>12.236074166741943</v>
      </c>
      <c r="N34" s="37">
        <f>M34/1000*'Zadání parametrů'!D$6*'Zadání parametrů'!$D$5</f>
        <v>71.45867313377295</v>
      </c>
      <c r="O34" s="37">
        <f>N34*'Zadání parametrů'!$D$15</f>
        <v>105.47329687068014</v>
      </c>
      <c r="P34" s="38">
        <f>L34-O34</f>
        <v>235.72647026160024</v>
      </c>
      <c r="Q34" s="8">
        <f>G34/P34*365</f>
        <v>46.14246328776366</v>
      </c>
      <c r="R34" s="43">
        <f>(O34*'Zadání parametrů'!$D$4)+G34</f>
        <v>240.7465937413603</v>
      </c>
    </row>
    <row r="35" spans="1:18" ht="12.75">
      <c r="A35" s="4" t="s">
        <v>6</v>
      </c>
      <c r="B35" s="22">
        <f t="shared" si="6"/>
        <v>28</v>
      </c>
      <c r="C35" s="59">
        <f t="shared" si="6"/>
        <v>1</v>
      </c>
      <c r="D35" s="25">
        <f t="shared" si="5"/>
        <v>372</v>
      </c>
      <c r="E35" s="25">
        <f t="shared" si="7"/>
        <v>0.044</v>
      </c>
      <c r="F35" s="21">
        <v>25</v>
      </c>
      <c r="G35" s="6">
        <v>48</v>
      </c>
      <c r="H35" s="46" t="str">
        <f>IF(R35=R$40,"OPTIMÁLNÍ","----")</f>
        <v>----</v>
      </c>
      <c r="I35" s="35">
        <f>G35/((3.14*(B35+2*F35)^2/4-3.14*B35^2/4)/1000000)</f>
        <v>11537.074870808796</v>
      </c>
      <c r="J35" s="36">
        <f>PI()/((1/(2*D35)*LN(B35/(B35-2*C35)))+(1/('Zadání parametrů'!D$12*(B35)/1000)))*('Zadání parametrů'!D$8-'Zadání parametrů'!D$7)</f>
        <v>39.58296346253901</v>
      </c>
      <c r="K35" s="37">
        <f>J35/1000*'Zadání parametrů'!D$6*'Zadání parametrů'!$D$5</f>
        <v>231.16450662122784</v>
      </c>
      <c r="L35" s="37">
        <f>K35*'Zadání parametrů'!$D$15</f>
        <v>341.1997671322804</v>
      </c>
      <c r="M35" s="36">
        <f>PI()/((1/(2*D35)*LN(B35/(B35-2*C35)))+(1/(2*E35)*LN((B35+2*F35)/B35))+(1/('Zadání parametrů'!D$12*(B35+2*F35)/1000)))*('Zadání parametrů'!D$8-'Zadání parametrů'!D$7)</f>
        <v>10.938485388246365</v>
      </c>
      <c r="N35" s="37">
        <f>M35/1000*'Zadání parametrů'!D$6*'Zadání parametrů'!$D$5</f>
        <v>63.88075466735877</v>
      </c>
      <c r="O35" s="37">
        <f>N35*'Zadání parametrů'!$D$15</f>
        <v>94.28825789614368</v>
      </c>
      <c r="P35" s="38">
        <f>L35-O35</f>
        <v>246.9115092361367</v>
      </c>
      <c r="Q35" s="8">
        <f>G35/P35*365</f>
        <v>70.95659515508669</v>
      </c>
      <c r="R35" s="43">
        <f>(O35*'Zadání parametrů'!$D$4)+G35</f>
        <v>236.57651579228735</v>
      </c>
    </row>
    <row r="36" spans="1:18" ht="12.75">
      <c r="A36" s="4"/>
      <c r="B36" s="22"/>
      <c r="C36" s="59"/>
      <c r="D36" s="25"/>
      <c r="E36" s="25"/>
      <c r="F36" s="21"/>
      <c r="G36" s="6"/>
      <c r="H36" s="46"/>
      <c r="I36" s="35"/>
      <c r="J36" s="36"/>
      <c r="K36" s="37"/>
      <c r="L36" s="37"/>
      <c r="M36" s="36"/>
      <c r="N36" s="37"/>
      <c r="O36" s="37"/>
      <c r="P36" s="38"/>
      <c r="Q36" s="8"/>
      <c r="R36" s="43"/>
    </row>
    <row r="37" spans="1:18" ht="12.75">
      <c r="A37" s="4" t="s">
        <v>15</v>
      </c>
      <c r="B37" s="22">
        <f t="shared" si="6"/>
        <v>28</v>
      </c>
      <c r="C37" s="59">
        <f t="shared" si="6"/>
        <v>1</v>
      </c>
      <c r="D37" s="25">
        <f t="shared" si="5"/>
        <v>372</v>
      </c>
      <c r="E37" s="48">
        <v>0.038</v>
      </c>
      <c r="F37" s="21">
        <v>20</v>
      </c>
      <c r="G37" s="6">
        <v>72</v>
      </c>
      <c r="H37" s="46" t="str">
        <f>IF(R37=R$40,"OPTIMÁLNÍ","----")</f>
        <v>----</v>
      </c>
      <c r="I37" s="35">
        <f>G37/((3.14*(B37+2*F37)^2/4-3.14*B37^2/4)/1000000)</f>
        <v>23885.350318471337</v>
      </c>
      <c r="J37" s="36">
        <f>PI()/((1/(2*D37)*LN(B37/(B37-2*C37)))+(1/('Zadání parametrů'!D$12*(B37)/1000)))*('Zadání parametrů'!D$8-'Zadání parametrů'!D$7)</f>
        <v>39.58296346253901</v>
      </c>
      <c r="K37" s="37">
        <f>J37/1000*'Zadání parametrů'!D$6*'Zadání parametrů'!$D$5</f>
        <v>231.16450662122784</v>
      </c>
      <c r="L37" s="37">
        <f>K37*'Zadání parametrů'!$D$15</f>
        <v>341.1997671322804</v>
      </c>
      <c r="M37" s="36">
        <f>PI()/((1/(2*D37)*LN(B37/(B37-2*C37)))+(1/(2*E37)*LN((B37+2*F37)/B37))+(1/('Zadání parametrů'!D$12*(B37+2*F37)/1000)))*('Zadání parametrů'!D$8-'Zadání parametrů'!D$7)</f>
        <v>10.754189434716878</v>
      </c>
      <c r="N37" s="37">
        <f>M37/1000*'Zadání parametrů'!D$6*'Zadání parametrů'!$D$5</f>
        <v>62.80446629874657</v>
      </c>
      <c r="O37" s="37">
        <f>N37*'Zadání parametrů'!$D$15</f>
        <v>92.69965181597505</v>
      </c>
      <c r="P37" s="38">
        <f>L37-O37</f>
        <v>248.50011531630534</v>
      </c>
      <c r="Q37" s="8">
        <f>G37/P37*365</f>
        <v>105.75447808766324</v>
      </c>
      <c r="R37" s="43">
        <f>(O37*'Zadání parametrů'!$D$4)+G37</f>
        <v>257.3993036319501</v>
      </c>
    </row>
    <row r="38" spans="1:18" ht="12.75">
      <c r="A38" s="4" t="s">
        <v>15</v>
      </c>
      <c r="B38" s="22">
        <f t="shared" si="6"/>
        <v>28</v>
      </c>
      <c r="C38" s="59">
        <f t="shared" si="6"/>
        <v>1</v>
      </c>
      <c r="D38" s="25">
        <f t="shared" si="5"/>
        <v>372</v>
      </c>
      <c r="E38" s="25">
        <f t="shared" si="7"/>
        <v>0.038</v>
      </c>
      <c r="F38" s="21">
        <v>25</v>
      </c>
      <c r="G38" s="6">
        <v>76</v>
      </c>
      <c r="H38" s="46" t="str">
        <f>IF(R38=R$40,"OPTIMÁLNÍ","----")</f>
        <v>----</v>
      </c>
      <c r="I38" s="35">
        <f>G38/((3.14*(B38+2*F38)^2/4-3.14*B38^2/4)/1000000)</f>
        <v>18267.03521211393</v>
      </c>
      <c r="J38" s="36">
        <f>PI()/((1/(2*D38)*LN(B38/(B38-2*C38)))+(1/('Zadání parametrů'!D$12*(B38)/1000)))*('Zadání parametrů'!D$8-'Zadání parametrů'!D$7)</f>
        <v>39.58296346253901</v>
      </c>
      <c r="K38" s="37">
        <f>J38/1000*'Zadání parametrů'!D$6*'Zadání parametrů'!$D$5</f>
        <v>231.16450662122784</v>
      </c>
      <c r="L38" s="37">
        <f>K38*'Zadání parametrů'!$D$15</f>
        <v>341.1997671322804</v>
      </c>
      <c r="M38" s="36">
        <f>PI()/((1/(2*D38)*LN(B38/(B38-2*C38)))+(1/(2*E38)*LN((B38+2*F38)/B38))+(1/('Zadání parametrů'!D$12*(B38+2*F38)/1000)))*('Zadání parametrů'!D$8-'Zadání parametrů'!D$7)</f>
        <v>9.576423276872275</v>
      </c>
      <c r="N38" s="37">
        <f>M38/1000*'Zadání parametrů'!D$6*'Zadání parametrů'!$D$5</f>
        <v>55.92631193693408</v>
      </c>
      <c r="O38" s="37">
        <f>N38*'Zadání parametrů'!$D$15</f>
        <v>82.54746755182387</v>
      </c>
      <c r="P38" s="38">
        <f>L38-O38</f>
        <v>258.65229958045654</v>
      </c>
      <c r="Q38" s="8">
        <f>G38/P38*365</f>
        <v>107.24822491427794</v>
      </c>
      <c r="R38" s="43">
        <f>(O38*'Zadání parametrů'!$D$4)+G38</f>
        <v>241.09493510364774</v>
      </c>
    </row>
    <row r="39" spans="1:18" ht="12.75">
      <c r="A39" s="4" t="s">
        <v>15</v>
      </c>
      <c r="B39" s="22">
        <f t="shared" si="6"/>
        <v>28</v>
      </c>
      <c r="C39" s="59">
        <f t="shared" si="6"/>
        <v>1</v>
      </c>
      <c r="D39" s="25">
        <f t="shared" si="5"/>
        <v>372</v>
      </c>
      <c r="E39" s="25">
        <f t="shared" si="7"/>
        <v>0.038</v>
      </c>
      <c r="F39" s="21">
        <v>30</v>
      </c>
      <c r="G39" s="6">
        <v>81</v>
      </c>
      <c r="H39" s="46" t="str">
        <f>IF(R39=R$40,"OPTIMÁLNÍ","----")</f>
        <v>OPTIMÁLNÍ</v>
      </c>
      <c r="I39" s="35">
        <f>G39/((3.14*(B39+2*F39)^2/4-3.14*B39^2/4)/1000000)</f>
        <v>14825.389852844277</v>
      </c>
      <c r="J39" s="36">
        <f>PI()/((1/(2*D39)*LN(B39/(B39-2*C39)))+(1/('Zadání parametrů'!D$12*(B39)/1000)))*('Zadání parametrů'!D$8-'Zadání parametrů'!D$7)</f>
        <v>39.58296346253901</v>
      </c>
      <c r="K39" s="37">
        <f>J39/1000*'Zadání parametrů'!D$6*'Zadání parametrů'!$D$5</f>
        <v>231.16450662122784</v>
      </c>
      <c r="L39" s="37">
        <f>K39*'Zadání parametrů'!$D$15</f>
        <v>341.1997671322804</v>
      </c>
      <c r="M39" s="36">
        <f>PI()/((1/(2*D39)*LN(B39/(B39-2*C39)))+(1/(2*E39)*LN((B39+2*F39)/B39))+(1/('Zadání parametrů'!D$12*(B39+2*F39)/1000)))*('Zadání parametrů'!D$8-'Zadání parametrů'!D$7)</f>
        <v>8.72449552984614</v>
      </c>
      <c r="N39" s="37">
        <f>M39/1000*'Zadání parametrů'!D$6*'Zadání parametrů'!$D$5</f>
        <v>50.95105389430145</v>
      </c>
      <c r="O39" s="37">
        <f>N39*'Zadání parametrů'!$D$15</f>
        <v>75.2039661190941</v>
      </c>
      <c r="P39" s="38">
        <f>L39-O39</f>
        <v>265.9958010131863</v>
      </c>
      <c r="Q39" s="8">
        <f>G39/P39*365</f>
        <v>111.14837109227287</v>
      </c>
      <c r="R39" s="43">
        <f>(O39*'Zadání parametrů'!$D$4)+G39</f>
        <v>231.4079322381882</v>
      </c>
    </row>
    <row r="40" spans="1:18" ht="15.75" customHeight="1">
      <c r="A40" s="40"/>
      <c r="B40" s="20"/>
      <c r="C40" s="23"/>
      <c r="D40" s="23"/>
      <c r="E40" s="23"/>
      <c r="F40" s="20"/>
      <c r="G40" s="23"/>
      <c r="H40" s="20"/>
      <c r="I40" s="29"/>
      <c r="J40" s="29"/>
      <c r="K40" s="30"/>
      <c r="L40" s="30"/>
      <c r="M40" s="30"/>
      <c r="N40" s="30"/>
      <c r="O40" s="47" t="s">
        <v>53</v>
      </c>
      <c r="P40" s="32"/>
      <c r="Q40" s="8"/>
      <c r="R40" s="45">
        <f>MIN(R31:R39)</f>
        <v>231.4079322381882</v>
      </c>
    </row>
    <row r="41" spans="1:18" ht="21.75" customHeight="1">
      <c r="A41" s="39" t="s">
        <v>40</v>
      </c>
      <c r="B41" s="20"/>
      <c r="C41" s="40"/>
      <c r="D41" s="40"/>
      <c r="E41" s="23"/>
      <c r="F41" s="20"/>
      <c r="G41" s="23"/>
      <c r="H41" s="20"/>
      <c r="I41" s="29"/>
      <c r="J41" s="29"/>
      <c r="K41" s="30"/>
      <c r="L41" s="30"/>
      <c r="M41" s="30"/>
      <c r="N41" s="30"/>
      <c r="O41" s="31"/>
      <c r="P41" s="32"/>
      <c r="Q41" s="33"/>
      <c r="R41" s="41"/>
    </row>
    <row r="42" spans="1:18" ht="12.75">
      <c r="A42" s="4" t="s">
        <v>6</v>
      </c>
      <c r="B42" s="21">
        <v>35</v>
      </c>
      <c r="C42" s="6">
        <v>1.5</v>
      </c>
      <c r="D42" s="25">
        <f aca="true" t="shared" si="8" ref="D42:D51">D$7</f>
        <v>372</v>
      </c>
      <c r="E42" s="48">
        <v>0.044</v>
      </c>
      <c r="F42" s="21">
        <v>6</v>
      </c>
      <c r="G42" s="6">
        <v>6.3</v>
      </c>
      <c r="H42" s="46" t="str">
        <f>IF(R42=R$52,"OPTIMÁLNÍ","----")</f>
        <v>----</v>
      </c>
      <c r="I42" s="35">
        <f>G42/((3.14*(B42+2*F42)^2/4-3.14*B42^2/4)/1000000)</f>
        <v>8155.973279478017</v>
      </c>
      <c r="J42" s="36">
        <f>PI()/((1/(2*D42)*LN(B42/(B42-2*C42)))+(1/('Zadání parametrů'!D$12*(B42)/1000)))*('Zadání parametrů'!D$8-'Zadání parametrů'!D$7)</f>
        <v>49.47799848679702</v>
      </c>
      <c r="K42" s="37">
        <f>J42/1000*'Zadání parametrů'!D$6*'Zadání parametrů'!$D$5</f>
        <v>288.95151116289463</v>
      </c>
      <c r="L42" s="37">
        <f>K42*'Zadání parametrů'!$D$15</f>
        <v>426.49362465858167</v>
      </c>
      <c r="M42" s="36">
        <f>PI()/((1/(2*D42)*LN(B42/(B42-2*C42)))+(1/(2*E42)*LN((B42+2*F42)/B42))+(1/('Zadání parametrů'!D$12*(B42+2*F42)/1000)))*('Zadání parametrů'!D$8-'Zadání parametrů'!D$7)</f>
        <v>25.808229558987506</v>
      </c>
      <c r="N42" s="37">
        <f>M42/1000*'Zadání parametrů'!D$6*'Zadání parametrů'!$D$5</f>
        <v>150.72006062448705</v>
      </c>
      <c r="O42" s="37">
        <f>N42*'Zadání parametrů'!$D$15</f>
        <v>222.4634323793536</v>
      </c>
      <c r="P42" s="38">
        <f>L42-O42</f>
        <v>204.03019227922806</v>
      </c>
      <c r="Q42" s="8">
        <f>G42/P42*365</f>
        <v>11.270390790265935</v>
      </c>
      <c r="R42" s="43">
        <f>(O42*'Zadání parametrů'!$D$4)+G42</f>
        <v>451.2268647587072</v>
      </c>
    </row>
    <row r="43" spans="1:18" ht="12.75">
      <c r="A43" s="4" t="s">
        <v>6</v>
      </c>
      <c r="B43" s="22">
        <f>B$42</f>
        <v>35</v>
      </c>
      <c r="C43" s="59">
        <f>C$42</f>
        <v>1.5</v>
      </c>
      <c r="D43" s="25">
        <f t="shared" si="8"/>
        <v>372</v>
      </c>
      <c r="E43" s="25">
        <f>E42</f>
        <v>0.044</v>
      </c>
      <c r="F43" s="21">
        <v>9</v>
      </c>
      <c r="G43" s="6">
        <v>9.9</v>
      </c>
      <c r="H43" s="46" t="str">
        <f>IF(R43=R$52,"OPTIMÁLNÍ","----")</f>
        <v>----</v>
      </c>
      <c r="I43" s="35">
        <f>G43/((3.14*(B43+2*F43)^2/4-3.14*B43^2/4)/1000000)</f>
        <v>7961.783439490447</v>
      </c>
      <c r="J43" s="36">
        <f>PI()/((1/(2*D43)*LN(B43/(B43-2*C43)))+(1/('Zadání parametrů'!D$12*(B43)/1000)))*('Zadání parametrů'!D$8-'Zadání parametrů'!D$7)</f>
        <v>49.47799848679702</v>
      </c>
      <c r="K43" s="37">
        <f>J43/1000*'Zadání parametrů'!D$6*'Zadání parametrů'!$D$5</f>
        <v>288.95151116289463</v>
      </c>
      <c r="L43" s="37">
        <f>K43*'Zadání parametrů'!$D$15</f>
        <v>426.49362465858167</v>
      </c>
      <c r="M43" s="36">
        <f>PI()/((1/(2*D43)*LN(B43/(B43-2*C43)))+(1/(2*E43)*LN((B43+2*F43)/B43))+(1/('Zadání parametrů'!D$12*(B43+2*F43)/1000)))*('Zadání parametrů'!D$8-'Zadání parametrů'!D$7)</f>
        <v>21.412864376344686</v>
      </c>
      <c r="N43" s="37">
        <f>M43/1000*'Zadání parametrů'!D$6*'Zadání parametrů'!$D$5</f>
        <v>125.05112795785296</v>
      </c>
      <c r="O43" s="37">
        <f>N43*'Zadání parametrů'!$D$15</f>
        <v>184.5759816785397</v>
      </c>
      <c r="P43" s="38">
        <f>L43-O43</f>
        <v>241.91764298004196</v>
      </c>
      <c r="Q43" s="8">
        <f>G43/P43*365</f>
        <v>14.936901482204467</v>
      </c>
      <c r="R43" s="43">
        <f>(O43*'Zadání parametrů'!$D$4)+G43</f>
        <v>379.0519633570794</v>
      </c>
    </row>
    <row r="44" spans="1:18" ht="12.75">
      <c r="A44" s="4" t="s">
        <v>6</v>
      </c>
      <c r="B44" s="22">
        <f aca="true" t="shared" si="9" ref="B44:C51">B$42</f>
        <v>35</v>
      </c>
      <c r="C44" s="59">
        <f t="shared" si="9"/>
        <v>1.5</v>
      </c>
      <c r="D44" s="25">
        <f t="shared" si="8"/>
        <v>372</v>
      </c>
      <c r="E44" s="25">
        <f>E43</f>
        <v>0.044</v>
      </c>
      <c r="F44" s="27">
        <v>13</v>
      </c>
      <c r="G44" s="48">
        <v>19.2</v>
      </c>
      <c r="H44" s="46" t="str">
        <f>IF(R44=R$52,"OPTIMÁLNÍ","----")</f>
        <v>----</v>
      </c>
      <c r="I44" s="35">
        <f>G44/((3.14*(B44+2*F44)^2/4-3.14*B44^2/4)/1000000)</f>
        <v>9799.118079372854</v>
      </c>
      <c r="J44" s="36">
        <f>PI()/((1/(2*D44)*LN(B44/(B44-2*C44)))+(1/('Zadání parametrů'!D$12*(B44)/1000)))*('Zadání parametrů'!D$8-'Zadání parametrů'!D$7)</f>
        <v>49.47799848679702</v>
      </c>
      <c r="K44" s="37">
        <f>J44/1000*'Zadání parametrů'!D$6*'Zadání parametrů'!$D$5</f>
        <v>288.95151116289463</v>
      </c>
      <c r="L44" s="37">
        <f>K44*'Zadání parametrů'!$D$15</f>
        <v>426.49362465858167</v>
      </c>
      <c r="M44" s="36">
        <f>PI()/((1/(2*D44)*LN(B44/(B44-2*C44)))+(1/(2*E44)*LN((B44+2*F44)/B44))+(1/('Zadání parametrů'!D$12*(B44+2*F44)/1000)))*('Zadání parametrů'!D$8-'Zadání parametrů'!D$7)</f>
        <v>17.777550830828908</v>
      </c>
      <c r="N44" s="37">
        <f>M44/1000*'Zadání parametrů'!D$6*'Zadání parametrů'!$D$5</f>
        <v>103.82089685204083</v>
      </c>
      <c r="O44" s="37">
        <f>N44*'Zadání parametrů'!$D$15</f>
        <v>153.2400728258162</v>
      </c>
      <c r="P44" s="38">
        <f>L44-O44</f>
        <v>273.2535518327654</v>
      </c>
      <c r="Q44" s="8">
        <f>G44/P44*365</f>
        <v>25.64651018439088</v>
      </c>
      <c r="R44" s="43">
        <f>(O44*'Zadání parametrů'!$D$4)+G44</f>
        <v>325.6801456516324</v>
      </c>
    </row>
    <row r="45" spans="1:18" ht="12.75">
      <c r="A45" s="4" t="s">
        <v>6</v>
      </c>
      <c r="B45" s="22">
        <f t="shared" si="9"/>
        <v>35</v>
      </c>
      <c r="C45" s="59">
        <f t="shared" si="9"/>
        <v>1.5</v>
      </c>
      <c r="D45" s="25">
        <f t="shared" si="8"/>
        <v>372</v>
      </c>
      <c r="E45" s="25">
        <f>E44</f>
        <v>0.044</v>
      </c>
      <c r="F45" s="21">
        <v>20</v>
      </c>
      <c r="G45" s="6">
        <v>35</v>
      </c>
      <c r="H45" s="46" t="str">
        <f>IF(R45=R$52,"OPTIMÁLNÍ","----")</f>
        <v>----</v>
      </c>
      <c r="I45" s="35">
        <f>G45/((3.14*(B45+2*F45)^2/4-3.14*B45^2/4)/1000000)</f>
        <v>10133.17892298784</v>
      </c>
      <c r="J45" s="36">
        <f>PI()/((1/(2*D45)*LN(B45/(B45-2*C45)))+(1/('Zadání parametrů'!D$12*(B45)/1000)))*('Zadání parametrů'!D$8-'Zadání parametrů'!D$7)</f>
        <v>49.47799848679702</v>
      </c>
      <c r="K45" s="37">
        <f>J45/1000*'Zadání parametrů'!D$6*'Zadání parametrů'!$D$5</f>
        <v>288.95151116289463</v>
      </c>
      <c r="L45" s="37">
        <f>K45*'Zadání parametrů'!$D$15</f>
        <v>426.49362465858167</v>
      </c>
      <c r="M45" s="36">
        <f>PI()/((1/(2*D45)*LN(B45/(B45-2*C45)))+(1/(2*E45)*LN((B45+2*F45)/B45))+(1/('Zadání parametrů'!D$12*(B45+2*F45)/1000)))*('Zadání parametrů'!D$8-'Zadání parametrů'!D$7)</f>
        <v>14.145461571894863</v>
      </c>
      <c r="N45" s="37">
        <f>M45/1000*'Zadání parametrů'!D$6*'Zadání parametrů'!$D$5</f>
        <v>82.60949557986599</v>
      </c>
      <c r="O45" s="37">
        <f>N45*'Zadání parametrů'!$D$15</f>
        <v>121.93195688536152</v>
      </c>
      <c r="P45" s="38">
        <f>L45-O45</f>
        <v>304.56166777322017</v>
      </c>
      <c r="Q45" s="8">
        <f>G45/P45*365</f>
        <v>41.94552812047378</v>
      </c>
      <c r="R45" s="43">
        <f>(O45*'Zadání parametrů'!$D$4)+G45</f>
        <v>278.863913770723</v>
      </c>
    </row>
    <row r="46" spans="1:18" ht="12.75">
      <c r="A46" s="4" t="s">
        <v>6</v>
      </c>
      <c r="B46" s="22">
        <f t="shared" si="9"/>
        <v>35</v>
      </c>
      <c r="C46" s="59">
        <f t="shared" si="9"/>
        <v>1.5</v>
      </c>
      <c r="D46" s="25">
        <f t="shared" si="8"/>
        <v>372</v>
      </c>
      <c r="E46" s="25">
        <f>E45</f>
        <v>0.044</v>
      </c>
      <c r="F46" s="21">
        <v>25</v>
      </c>
      <c r="G46" s="6">
        <v>52</v>
      </c>
      <c r="H46" s="46" t="str">
        <f>IF(R46=R$52,"OPTIMÁLNÍ","----")</f>
        <v>----</v>
      </c>
      <c r="I46" s="35">
        <f>G46/((3.14*(B46+2*F46)^2/4-3.14*B46^2/4)/1000000)</f>
        <v>11040.339702760086</v>
      </c>
      <c r="J46" s="36">
        <f>PI()/((1/(2*D46)*LN(B46/(B46-2*C46)))+(1/('Zadání parametrů'!D$12*(B46)/1000)))*('Zadání parametrů'!D$8-'Zadání parametrů'!D$7)</f>
        <v>49.47799848679702</v>
      </c>
      <c r="K46" s="37">
        <f>J46/1000*'Zadání parametrů'!D$6*'Zadání parametrů'!$D$5</f>
        <v>288.95151116289463</v>
      </c>
      <c r="L46" s="37">
        <f>K46*'Zadání parametrů'!$D$15</f>
        <v>426.49362465858167</v>
      </c>
      <c r="M46" s="36">
        <f>PI()/((1/(2*D46)*LN(B46/(B46-2*C46)))+(1/(2*E46)*LN((B46+2*F46)/B46))+(1/('Zadání parametrů'!D$12*(B46+2*F46)/1000)))*('Zadání parametrů'!D$8-'Zadání parametrů'!D$7)</f>
        <v>12.555676652182317</v>
      </c>
      <c r="N46" s="37">
        <f>M46/1000*'Zadání parametrů'!D$6*'Zadání parametrů'!$D$5</f>
        <v>73.32515164874474</v>
      </c>
      <c r="O46" s="37">
        <f>N46*'Zadání parametrů'!$D$15</f>
        <v>108.22822687258251</v>
      </c>
      <c r="P46" s="38">
        <f>L46-O46</f>
        <v>318.26539778599914</v>
      </c>
      <c r="Q46" s="8">
        <f>G46/P46*365</f>
        <v>59.63576352325334</v>
      </c>
      <c r="R46" s="43">
        <f>(O46*'Zadání parametrů'!$D$4)+G46</f>
        <v>268.45645374516505</v>
      </c>
    </row>
    <row r="47" spans="1:18" ht="12.75">
      <c r="A47" s="4"/>
      <c r="B47" s="22"/>
      <c r="C47" s="25"/>
      <c r="D47" s="25"/>
      <c r="E47" s="25"/>
      <c r="F47" s="21"/>
      <c r="G47" s="6"/>
      <c r="H47" s="46"/>
      <c r="I47" s="35"/>
      <c r="J47" s="36"/>
      <c r="K47" s="37"/>
      <c r="L47" s="37"/>
      <c r="M47" s="36"/>
      <c r="N47" s="37"/>
      <c r="O47" s="37"/>
      <c r="P47" s="38"/>
      <c r="Q47" s="8"/>
      <c r="R47" s="43"/>
    </row>
    <row r="48" spans="1:18" ht="12.75">
      <c r="A48" s="4" t="s">
        <v>15</v>
      </c>
      <c r="B48" s="22">
        <f t="shared" si="9"/>
        <v>35</v>
      </c>
      <c r="C48" s="59">
        <f t="shared" si="9"/>
        <v>1.5</v>
      </c>
      <c r="D48" s="25">
        <f t="shared" si="8"/>
        <v>372</v>
      </c>
      <c r="E48" s="48">
        <v>0.044</v>
      </c>
      <c r="F48" s="21">
        <v>20</v>
      </c>
      <c r="G48" s="6">
        <v>75</v>
      </c>
      <c r="H48" s="46" t="str">
        <f>IF(R48=R$52,"OPTIMÁLNÍ","----")</f>
        <v>----</v>
      </c>
      <c r="I48" s="35">
        <f>G48/((3.14*(B48+2*F48)^2/4-3.14*B48^2/4)/1000000)</f>
        <v>21713.95483497394</v>
      </c>
      <c r="J48" s="36">
        <f>PI()/((1/(2*D48)*LN(B48/(B48-2*C48)))+(1/('Zadání parametrů'!D$12*(B48)/1000)))*('Zadání parametrů'!D$8-'Zadání parametrů'!D$7)</f>
        <v>49.47799848679702</v>
      </c>
      <c r="K48" s="37">
        <f>J48/1000*'Zadání parametrů'!D$6*'Zadání parametrů'!$D$5</f>
        <v>288.95151116289463</v>
      </c>
      <c r="L48" s="37">
        <f>K48*'Zadání parametrů'!$D$15</f>
        <v>426.49362465858167</v>
      </c>
      <c r="M48" s="36">
        <f>PI()/((1/(2*D48)*LN(B48/(B48-2*C48)))+(1/(2*E48)*LN((B48+2*F48)/B48))+(1/('Zadání parametrů'!D$12*(B48+2*F48)/1000)))*('Zadání parametrů'!D$8-'Zadání parametrů'!D$7)</f>
        <v>14.145461571894863</v>
      </c>
      <c r="N48" s="37">
        <f>M48/1000*'Zadání parametrů'!D$6*'Zadání parametrů'!$D$5</f>
        <v>82.60949557986599</v>
      </c>
      <c r="O48" s="37">
        <f>N48*'Zadání parametrů'!$D$15</f>
        <v>121.93195688536152</v>
      </c>
      <c r="P48" s="38">
        <f>L48-O48</f>
        <v>304.56166777322017</v>
      </c>
      <c r="Q48" s="8">
        <f>G48/P48*365</f>
        <v>89.88327454387239</v>
      </c>
      <c r="R48" s="43">
        <f>(O48*'Zadání parametrů'!$D$4)+G48</f>
        <v>318.863913770723</v>
      </c>
    </row>
    <row r="49" spans="1:18" ht="12.75">
      <c r="A49" s="4" t="s">
        <v>15</v>
      </c>
      <c r="B49" s="22">
        <f t="shared" si="9"/>
        <v>35</v>
      </c>
      <c r="C49" s="59">
        <f t="shared" si="9"/>
        <v>1.5</v>
      </c>
      <c r="D49" s="25">
        <f t="shared" si="8"/>
        <v>372</v>
      </c>
      <c r="E49" s="25">
        <f>E48</f>
        <v>0.044</v>
      </c>
      <c r="F49" s="21">
        <v>25</v>
      </c>
      <c r="G49" s="6">
        <v>79</v>
      </c>
      <c r="H49" s="46" t="str">
        <f>IF(R49=R$52,"OPTIMÁLNÍ","----")</f>
        <v>----</v>
      </c>
      <c r="I49" s="35">
        <f>G49/((3.14*(B49+2*F49)^2/4-3.14*B49^2/4)/1000000)</f>
        <v>16772.823779193208</v>
      </c>
      <c r="J49" s="36">
        <f>PI()/((1/(2*D49)*LN(B49/(B49-2*C49)))+(1/('Zadání parametrů'!D$12*(B49)/1000)))*('Zadání parametrů'!D$8-'Zadání parametrů'!D$7)</f>
        <v>49.47799848679702</v>
      </c>
      <c r="K49" s="37">
        <f>J49/1000*'Zadání parametrů'!D$6*'Zadání parametrů'!$D$5</f>
        <v>288.95151116289463</v>
      </c>
      <c r="L49" s="37">
        <f>K49*'Zadání parametrů'!$D$15</f>
        <v>426.49362465858167</v>
      </c>
      <c r="M49" s="36">
        <f>PI()/((1/(2*D49)*LN(B49/(B49-2*C49)))+(1/(2*E49)*LN((B49+2*F49)/B49))+(1/('Zadání parametrů'!D$12*(B49+2*F49)/1000)))*('Zadání parametrů'!D$8-'Zadání parametrů'!D$7)</f>
        <v>12.555676652182317</v>
      </c>
      <c r="N49" s="37">
        <f>M49/1000*'Zadání parametrů'!D$6*'Zadání parametrů'!$D$5</f>
        <v>73.32515164874474</v>
      </c>
      <c r="O49" s="37">
        <f>N49*'Zadání parametrů'!$D$15</f>
        <v>108.22822687258251</v>
      </c>
      <c r="P49" s="38">
        <f>L49-O49</f>
        <v>318.26539778599914</v>
      </c>
      <c r="Q49" s="8">
        <f>G49/P49*365</f>
        <v>90.60048689109641</v>
      </c>
      <c r="R49" s="43">
        <f>(O49*'Zadání parametrů'!$D$4)+G49</f>
        <v>295.45645374516505</v>
      </c>
    </row>
    <row r="50" spans="1:18" ht="12.75">
      <c r="A50" s="4" t="s">
        <v>15</v>
      </c>
      <c r="B50" s="22">
        <f t="shared" si="9"/>
        <v>35</v>
      </c>
      <c r="C50" s="59">
        <f t="shared" si="9"/>
        <v>1.5</v>
      </c>
      <c r="D50" s="25">
        <f t="shared" si="8"/>
        <v>372</v>
      </c>
      <c r="E50" s="25">
        <f>E49</f>
        <v>0.044</v>
      </c>
      <c r="F50" s="21">
        <v>30</v>
      </c>
      <c r="G50" s="6">
        <v>83</v>
      </c>
      <c r="H50" s="46" t="str">
        <f>IF(R50=R$52,"OPTIMÁLNÍ","----")</f>
        <v>----</v>
      </c>
      <c r="I50" s="35">
        <f>G50/((3.14*(B50+2*F50)^2/4-3.14*B50^2/4)/1000000)</f>
        <v>13555.446676465785</v>
      </c>
      <c r="J50" s="36">
        <f>PI()/((1/(2*D50)*LN(B50/(B50-2*C50)))+(1/('Zadání parametrů'!D$12*(B50)/1000)))*('Zadání parametrů'!D$8-'Zadání parametrů'!D$7)</f>
        <v>49.47799848679702</v>
      </c>
      <c r="K50" s="37">
        <f>J50/1000*'Zadání parametrů'!D$6*'Zadání parametrů'!$D$5</f>
        <v>288.95151116289463</v>
      </c>
      <c r="L50" s="37">
        <f>K50*'Zadání parametrů'!$D$15</f>
        <v>426.49362465858167</v>
      </c>
      <c r="M50" s="36">
        <f>PI()/((1/(2*D50)*LN(B50/(B50-2*C50)))+(1/(2*E50)*LN((B50+2*F50)/B50))+(1/('Zadání parametrů'!D$12*(B50+2*F50)/1000)))*('Zadání parametrů'!D$8-'Zadání parametrů'!D$7)</f>
        <v>11.401243996642005</v>
      </c>
      <c r="N50" s="37">
        <f>M50/1000*'Zadání parametrů'!D$6*'Zadání parametrů'!$D$5</f>
        <v>66.58326494038931</v>
      </c>
      <c r="O50" s="37">
        <f>N50*'Zadání parametrů'!$D$15</f>
        <v>98.2771742281025</v>
      </c>
      <c r="P50" s="38">
        <f>L50-O50</f>
        <v>328.2164504304792</v>
      </c>
      <c r="Q50" s="8">
        <f>G50/P50*365</f>
        <v>92.30189394914835</v>
      </c>
      <c r="R50" s="43">
        <f>(O50*'Zadání parametrů'!$D$4)+G50</f>
        <v>279.554348456205</v>
      </c>
    </row>
    <row r="51" spans="1:18" ht="12.75">
      <c r="A51" s="4" t="s">
        <v>15</v>
      </c>
      <c r="B51" s="22">
        <f t="shared" si="9"/>
        <v>35</v>
      </c>
      <c r="C51" s="59">
        <f t="shared" si="9"/>
        <v>1.5</v>
      </c>
      <c r="D51" s="25">
        <f t="shared" si="8"/>
        <v>372</v>
      </c>
      <c r="E51" s="25">
        <f>E50</f>
        <v>0.044</v>
      </c>
      <c r="F51" s="21">
        <v>40</v>
      </c>
      <c r="G51" s="6">
        <v>96</v>
      </c>
      <c r="H51" s="46" t="str">
        <f>IF(R51=R$52,"OPTIMÁLNÍ","----")</f>
        <v>OPTIMÁLNÍ</v>
      </c>
      <c r="I51" s="35">
        <f>G51/((3.14*(B51+2*F51)^2/4-3.14*B51^2/4)/1000000)</f>
        <v>10191.082802547771</v>
      </c>
      <c r="J51" s="36">
        <f>PI()/((1/(2*D51)*LN(B51/(B51-2*C51)))+(1/('Zadání parametrů'!D$12*(B51)/1000)))*('Zadání parametrů'!D$8-'Zadání parametrů'!D$7)</f>
        <v>49.47799848679702</v>
      </c>
      <c r="K51" s="37">
        <f>J51/1000*'Zadání parametrů'!D$6*'Zadání parametrů'!$D$5</f>
        <v>288.95151116289463</v>
      </c>
      <c r="L51" s="37">
        <f>K51*'Zadání parametrů'!$D$15</f>
        <v>426.49362465858167</v>
      </c>
      <c r="M51" s="36">
        <f>PI()/((1/(2*D51)*LN(B51/(B51-2*C51)))+(1/(2*E51)*LN((B51+2*F51)/B51))+(1/('Zadání parametrů'!D$12*(B51+2*F51)/1000)))*('Zadání parametrů'!D$8-'Zadání parametrů'!D$7)</f>
        <v>9.825879244766453</v>
      </c>
      <c r="N51" s="37">
        <f>M51/1000*'Zadání parametrů'!D$6*'Zadání parametrů'!$D$5</f>
        <v>57.383134789436085</v>
      </c>
      <c r="O51" s="37">
        <f>N51*'Zadání parametrů'!$D$15</f>
        <v>84.69774410289118</v>
      </c>
      <c r="P51" s="38">
        <f>L51-O51</f>
        <v>341.7958805556905</v>
      </c>
      <c r="Q51" s="8">
        <f>G51/P51*365</f>
        <v>102.5173268414824</v>
      </c>
      <c r="R51" s="43">
        <f>(O51*'Zadání parametrů'!$D$4)+G51</f>
        <v>265.3954882057824</v>
      </c>
    </row>
    <row r="52" spans="1:18" ht="15.75" customHeight="1">
      <c r="A52" s="40"/>
      <c r="B52" s="20"/>
      <c r="C52" s="23"/>
      <c r="D52" s="23"/>
      <c r="E52" s="23"/>
      <c r="F52" s="20"/>
      <c r="G52" s="23"/>
      <c r="H52" s="20"/>
      <c r="I52" s="29"/>
      <c r="J52" s="29"/>
      <c r="K52" s="30"/>
      <c r="L52" s="30"/>
      <c r="M52" s="30"/>
      <c r="N52" s="30"/>
      <c r="O52" s="47" t="s">
        <v>53</v>
      </c>
      <c r="P52" s="32"/>
      <c r="Q52" s="8"/>
      <c r="R52" s="45">
        <f>MIN(R42:R51)</f>
        <v>265.3954882057824</v>
      </c>
    </row>
    <row r="53" spans="1:18" ht="21.75" customHeight="1">
      <c r="A53" s="39" t="s">
        <v>51</v>
      </c>
      <c r="B53" s="20"/>
      <c r="C53" s="40"/>
      <c r="D53" s="40"/>
      <c r="E53" s="23"/>
      <c r="F53" s="20"/>
      <c r="G53" s="23"/>
      <c r="H53" s="20"/>
      <c r="I53" s="29"/>
      <c r="J53" s="29"/>
      <c r="K53" s="30"/>
      <c r="L53" s="30"/>
      <c r="M53" s="30"/>
      <c r="N53" s="30"/>
      <c r="O53" s="31"/>
      <c r="P53" s="32"/>
      <c r="Q53" s="33"/>
      <c r="R53" s="41"/>
    </row>
    <row r="54" spans="1:18" ht="12.75">
      <c r="A54" s="4" t="s">
        <v>15</v>
      </c>
      <c r="B54" s="21">
        <v>42</v>
      </c>
      <c r="C54" s="6">
        <v>1.5</v>
      </c>
      <c r="D54" s="25">
        <f>D$7</f>
        <v>372</v>
      </c>
      <c r="E54" s="48">
        <v>0.038</v>
      </c>
      <c r="F54" s="21">
        <v>20</v>
      </c>
      <c r="G54" s="6">
        <v>77</v>
      </c>
      <c r="H54" s="46" t="str">
        <f>IF(R54=R$59,"OPTIMÁLNÍ","----")</f>
        <v>----</v>
      </c>
      <c r="I54" s="35">
        <f>G54/((3.14*(B54+2*F54)^2/4-3.14*B54^2/4)/1000000)</f>
        <v>19776.042736798845</v>
      </c>
      <c r="J54" s="36">
        <f>PI()/((1/(2*D54)*LN(B54/(B54-2*C54)))+(1/('Zadání parametrů'!D$12*(B54)/1000)))*('Zadání parametrů'!D$8-'Zadání parametrů'!D$7)</f>
        <v>59.37361724892643</v>
      </c>
      <c r="K54" s="37">
        <f>J54/1000*'Zadání parametrů'!D$6*'Zadání parametrů'!$D$5</f>
        <v>346.74192473373034</v>
      </c>
      <c r="L54" s="37">
        <f>K54*'Zadání parametrů'!$D$15</f>
        <v>511.7925139260251</v>
      </c>
      <c r="M54" s="36">
        <f>PI()/((1/(2*D54)*LN(B54/(B54-2*C54)))+(1/(2*E54)*LN((B54+2*F54)/B54))+(1/('Zadání parametrů'!D$12*(B54+2*F54)/1000)))*('Zadání parametrů'!D$8-'Zadání parametrů'!D$7)</f>
        <v>14.10487187013217</v>
      </c>
      <c r="N54" s="37">
        <f>M54/1000*'Zadání parametrů'!D$6*'Zadání parametrů'!$D$5</f>
        <v>82.37245172157186</v>
      </c>
      <c r="O54" s="37">
        <f>N54*'Zadání parametrů'!$D$15</f>
        <v>121.58207917086179</v>
      </c>
      <c r="P54" s="38">
        <f>L54-O54</f>
        <v>390.2104347551633</v>
      </c>
      <c r="Q54" s="8">
        <f>G54/P54*365</f>
        <v>72.02523945223152</v>
      </c>
      <c r="R54" s="43">
        <f>(O54*'Zadání parametrů'!$D$4)+G54</f>
        <v>320.1641583417236</v>
      </c>
    </row>
    <row r="55" spans="1:18" ht="12.75">
      <c r="A55" s="4" t="s">
        <v>15</v>
      </c>
      <c r="B55" s="22">
        <f aca="true" t="shared" si="10" ref="B55:C58">B$54</f>
        <v>42</v>
      </c>
      <c r="C55" s="59">
        <f t="shared" si="10"/>
        <v>1.5</v>
      </c>
      <c r="D55" s="25">
        <f>D$7</f>
        <v>372</v>
      </c>
      <c r="E55" s="25">
        <f>E54</f>
        <v>0.038</v>
      </c>
      <c r="F55" s="21">
        <v>25</v>
      </c>
      <c r="G55" s="6">
        <v>83</v>
      </c>
      <c r="H55" s="46" t="str">
        <f>IF(R55=R$59,"OPTIMÁLNÍ","----")</f>
        <v>----</v>
      </c>
      <c r="I55" s="35">
        <f>G55/((3.14*(B55+2*F55)^2/4-3.14*B55^2/4)/1000000)</f>
        <v>15780.967772601954</v>
      </c>
      <c r="J55" s="36">
        <f>PI()/((1/(2*D55)*LN(B55/(B55-2*C55)))+(1/('Zadání parametrů'!D$12*(B55)/1000)))*('Zadání parametrů'!D$8-'Zadání parametrů'!D$7)</f>
        <v>59.37361724892643</v>
      </c>
      <c r="K55" s="37">
        <f>J55/1000*'Zadání parametrů'!D$6*'Zadání parametrů'!$D$5</f>
        <v>346.74192473373034</v>
      </c>
      <c r="L55" s="37">
        <f>K55*'Zadání parametrů'!$D$15</f>
        <v>511.7925139260251</v>
      </c>
      <c r="M55" s="36">
        <f>PI()/((1/(2*D55)*LN(B55/(B55-2*C55)))+(1/(2*E55)*LN((B55+2*F55)/B55))+(1/('Zadání parametrů'!D$12*(B55+2*F55)/1000)))*('Zadání parametrů'!D$8-'Zadání parametrů'!D$7)</f>
        <v>12.396227325820501</v>
      </c>
      <c r="N55" s="37">
        <f>M55/1000*'Zadání parametrů'!D$6*'Zadání parametrů'!$D$5</f>
        <v>72.39396758279173</v>
      </c>
      <c r="O55" s="37">
        <f>N55*'Zadání parametrů'!$D$15</f>
        <v>106.85379534282758</v>
      </c>
      <c r="P55" s="38">
        <f>L55-O55</f>
        <v>404.9387185831975</v>
      </c>
      <c r="Q55" s="8">
        <f>G55/P55*365</f>
        <v>74.81378937039254</v>
      </c>
      <c r="R55" s="43">
        <f>(O55*'Zadání parametrů'!$D$4)+G55</f>
        <v>296.7075906856552</v>
      </c>
    </row>
    <row r="56" spans="1:18" ht="12.75">
      <c r="A56" s="4" t="s">
        <v>15</v>
      </c>
      <c r="B56" s="22">
        <f t="shared" si="10"/>
        <v>42</v>
      </c>
      <c r="C56" s="59">
        <f t="shared" si="10"/>
        <v>1.5</v>
      </c>
      <c r="D56" s="25">
        <f>D$7</f>
        <v>372</v>
      </c>
      <c r="E56" s="25">
        <f>E55</f>
        <v>0.038</v>
      </c>
      <c r="F56" s="21">
        <v>30</v>
      </c>
      <c r="G56" s="6">
        <v>89</v>
      </c>
      <c r="H56" s="46" t="str">
        <f>IF(R56=R$59,"OPTIMÁLNÍ","----")</f>
        <v>----</v>
      </c>
      <c r="I56" s="35">
        <f>G56/((3.14*(B56+2*F56)^2/4-3.14*B56^2/4)/1000000)</f>
        <v>13122.19863175277</v>
      </c>
      <c r="J56" s="36">
        <f>PI()/((1/(2*D56)*LN(B56/(B56-2*C56)))+(1/('Zadání parametrů'!D$12*(B56)/1000)))*('Zadání parametrů'!D$8-'Zadání parametrů'!D$7)</f>
        <v>59.37361724892643</v>
      </c>
      <c r="K56" s="37">
        <f>J56/1000*'Zadání parametrů'!D$6*'Zadání parametrů'!$D$5</f>
        <v>346.74192473373034</v>
      </c>
      <c r="L56" s="37">
        <f>K56*'Zadání parametrů'!$D$15</f>
        <v>511.7925139260251</v>
      </c>
      <c r="M56" s="36">
        <f>PI()/((1/(2*D56)*LN(B56/(B56-2*C56)))+(1/(2*E56)*LN((B56+2*F56)/B56))+(1/('Zadání parametrů'!D$12*(B56+2*F56)/1000)))*('Zadání parametrů'!D$8-'Zadání parametrů'!D$7)</f>
        <v>11.170739346345869</v>
      </c>
      <c r="N56" s="37">
        <f>M56/1000*'Zadání parametrů'!D$6*'Zadání parametrů'!$D$5</f>
        <v>65.23711778265988</v>
      </c>
      <c r="O56" s="37">
        <f>N56*'Zadání parametrů'!$D$15</f>
        <v>96.2902554599213</v>
      </c>
      <c r="P56" s="38">
        <f>L56-O56</f>
        <v>415.5022584661038</v>
      </c>
      <c r="Q56" s="8">
        <f>G56/P56*365</f>
        <v>78.18248719013904</v>
      </c>
      <c r="R56" s="43">
        <f>(O56*'Zadání parametrů'!$D$4)+G56</f>
        <v>281.5805109198426</v>
      </c>
    </row>
    <row r="57" spans="1:18" ht="12.75">
      <c r="A57" s="4" t="s">
        <v>15</v>
      </c>
      <c r="B57" s="22">
        <f t="shared" si="10"/>
        <v>42</v>
      </c>
      <c r="C57" s="59">
        <f t="shared" si="10"/>
        <v>1.5</v>
      </c>
      <c r="D57" s="25">
        <f>D$7</f>
        <v>372</v>
      </c>
      <c r="E57" s="25">
        <f>E56</f>
        <v>0.038</v>
      </c>
      <c r="F57" s="21">
        <v>40</v>
      </c>
      <c r="G57" s="6">
        <v>102</v>
      </c>
      <c r="H57" s="46" t="str">
        <f>IF(R57=R$59,"OPTIMÁLNÍ","----")</f>
        <v>----</v>
      </c>
      <c r="I57" s="35">
        <f>G57/((3.14*(B57+2*F57)^2/4-3.14*B57^2/4)/1000000)</f>
        <v>9903.681839366163</v>
      </c>
      <c r="J57" s="36">
        <f>PI()/((1/(2*D57)*LN(B57/(B57-2*C57)))+(1/('Zadání parametrů'!D$12*(B57)/1000)))*('Zadání parametrů'!D$8-'Zadání parametrů'!D$7)</f>
        <v>59.37361724892643</v>
      </c>
      <c r="K57" s="37">
        <f>J57/1000*'Zadání parametrů'!D$6*'Zadání parametrů'!$D$5</f>
        <v>346.74192473373034</v>
      </c>
      <c r="L57" s="37">
        <f>K57*'Zadání parametrů'!$D$15</f>
        <v>511.7925139260251</v>
      </c>
      <c r="M57" s="36">
        <f>PI()/((1/(2*D57)*LN(B57/(B57-2*C57)))+(1/(2*E57)*LN((B57+2*F57)/B57))+(1/('Zadání parametrů'!D$12*(B57+2*F57)/1000)))*('Zadání parametrů'!D$8-'Zadání parametrů'!D$7)</f>
        <v>9.519521595788536</v>
      </c>
      <c r="N57" s="37">
        <f>M57/1000*'Zadání parametrů'!D$6*'Zadání parametrů'!$D$5</f>
        <v>55.59400611940505</v>
      </c>
      <c r="O57" s="37">
        <f>N57*'Zadání parametrů'!$D$15</f>
        <v>82.0569827917937</v>
      </c>
      <c r="P57" s="38">
        <f>L57-O57</f>
        <v>429.7355311342314</v>
      </c>
      <c r="Q57" s="8">
        <f>G57/P57*365</f>
        <v>86.63467947771558</v>
      </c>
      <c r="R57" s="43">
        <f>(O57*'Zadání parametrů'!$D$4)+G57</f>
        <v>266.1139655835874</v>
      </c>
    </row>
    <row r="58" spans="1:18" ht="12.75">
      <c r="A58" s="4" t="s">
        <v>15</v>
      </c>
      <c r="B58" s="22">
        <f t="shared" si="10"/>
        <v>42</v>
      </c>
      <c r="C58" s="59">
        <f t="shared" si="10"/>
        <v>1.5</v>
      </c>
      <c r="D58" s="25">
        <f>D$7</f>
        <v>372</v>
      </c>
      <c r="E58" s="25">
        <f>E57</f>
        <v>0.038</v>
      </c>
      <c r="F58" s="21">
        <v>50</v>
      </c>
      <c r="G58" s="6">
        <v>115</v>
      </c>
      <c r="H58" s="46" t="str">
        <f>IF(R58=R$59,"OPTIMÁLNÍ","----")</f>
        <v>OPTIMÁLNÍ</v>
      </c>
      <c r="I58" s="35">
        <f>G58/((3.14*(B58+2*F58)^2/4-3.14*B58^2/4)/1000000)</f>
        <v>7961.783439490446</v>
      </c>
      <c r="J58" s="36">
        <f>PI()/((1/(2*D58)*LN(B58/(B58-2*C58)))+(1/('Zadání parametrů'!D$12*(B58)/1000)))*('Zadání parametrů'!D$8-'Zadání parametrů'!D$7)</f>
        <v>59.37361724892643</v>
      </c>
      <c r="K58" s="37">
        <f>J58/1000*'Zadání parametrů'!D$6*'Zadání parametrů'!$D$5</f>
        <v>346.74192473373034</v>
      </c>
      <c r="L58" s="37">
        <f>K58*'Zadání parametrů'!$D$15</f>
        <v>511.7925139260251</v>
      </c>
      <c r="M58" s="36">
        <f>PI()/((1/(2*D58)*LN(B58/(B58-2*C58)))+(1/(2*E58)*LN((B58+2*F58)/B58))+(1/('Zadání parametrů'!D$12*(B58+2*F58)/1000)))*('Zadání parametrů'!D$8-'Zadání parametrů'!D$7)</f>
        <v>8.448819696171245</v>
      </c>
      <c r="N58" s="37">
        <f>M58/1000*'Zadání parametrů'!D$6*'Zadání parametrů'!$D$5</f>
        <v>49.34110702564007</v>
      </c>
      <c r="O58" s="37">
        <f>N58*'Zadání parametrů'!$D$15</f>
        <v>72.82767788734284</v>
      </c>
      <c r="P58" s="38">
        <f>L58-O58</f>
        <v>438.9648360386823</v>
      </c>
      <c r="Q58" s="8">
        <f>G58/P58*365</f>
        <v>95.62269355967524</v>
      </c>
      <c r="R58" s="43">
        <f>(O58*'Zadání parametrů'!$D$4)+G58</f>
        <v>260.6553557746857</v>
      </c>
    </row>
    <row r="59" spans="1:18" ht="15.75" customHeight="1">
      <c r="A59" s="40"/>
      <c r="B59" s="20"/>
      <c r="C59" s="23"/>
      <c r="D59" s="23"/>
      <c r="E59" s="23"/>
      <c r="F59" s="20"/>
      <c r="G59" s="23"/>
      <c r="H59" s="20"/>
      <c r="I59" s="29"/>
      <c r="J59" s="29"/>
      <c r="K59" s="30"/>
      <c r="L59" s="30"/>
      <c r="M59" s="30"/>
      <c r="N59" s="30"/>
      <c r="O59" s="47" t="s">
        <v>53</v>
      </c>
      <c r="P59" s="32"/>
      <c r="Q59" s="8"/>
      <c r="R59" s="45">
        <f>MIN(R54:R58)</f>
        <v>260.6553557746857</v>
      </c>
    </row>
    <row r="60" spans="1:18" ht="21.75" customHeight="1">
      <c r="A60" s="39" t="s">
        <v>52</v>
      </c>
      <c r="B60" s="20"/>
      <c r="C60" s="40"/>
      <c r="D60" s="40"/>
      <c r="E60" s="23"/>
      <c r="F60" s="20"/>
      <c r="G60" s="23"/>
      <c r="H60" s="20"/>
      <c r="I60" s="29"/>
      <c r="J60" s="29"/>
      <c r="K60" s="30"/>
      <c r="L60" s="30"/>
      <c r="M60" s="30"/>
      <c r="N60" s="30"/>
      <c r="O60" s="31"/>
      <c r="P60" s="32"/>
      <c r="Q60" s="33"/>
      <c r="R60" s="41"/>
    </row>
    <row r="61" spans="1:18" ht="12.75">
      <c r="A61" s="4" t="s">
        <v>6</v>
      </c>
      <c r="B61" s="21">
        <v>54</v>
      </c>
      <c r="C61" s="6">
        <v>1.5</v>
      </c>
      <c r="D61" s="25">
        <f>D$7</f>
        <v>372</v>
      </c>
      <c r="E61" s="48">
        <v>0.038</v>
      </c>
      <c r="F61" s="21">
        <v>20</v>
      </c>
      <c r="G61" s="6">
        <v>85</v>
      </c>
      <c r="H61" s="46" t="str">
        <f aca="true" t="shared" si="11" ref="H61:H66">IF(R61=R$67,"OPTIMÁLNÍ","----")</f>
        <v>----</v>
      </c>
      <c r="I61" s="35">
        <f aca="true" t="shared" si="12" ref="I61:I66">G61/((3.14*(B61+2*F61)^2/4-3.14*B61^2/4)/1000000)</f>
        <v>18290.583577207777</v>
      </c>
      <c r="J61" s="36">
        <f>PI()/((1/(2*D61)*LN(B61/(B61-2*C61)))+(1/('Zadání parametrů'!D$12*(B61)/1000)))*('Zadání parametrů'!D$8-'Zadání parametrů'!D$7)</f>
        <v>76.33753454743193</v>
      </c>
      <c r="K61" s="37">
        <f>J61/1000*'Zadání parametrů'!D$6*'Zadání parametrů'!$D$5</f>
        <v>445.8112017570025</v>
      </c>
      <c r="L61" s="37">
        <f>K61*'Zadání parametrů'!$D$15</f>
        <v>658.0191762470293</v>
      </c>
      <c r="M61" s="36">
        <f>PI()/((1/(2*D61)*LN(B61/(B61-2*C61)))+(1/(2*E61)*LN((B61+2*F61)/B61))+(1/('Zadání parametrů'!D$12*(B61+2*F61)/1000)))*('Zadání parametrů'!D$8-'Zadání parametrů'!D$7)</f>
        <v>16.915608144117233</v>
      </c>
      <c r="N61" s="37">
        <f>M61/1000*'Zadání parametrů'!D$6*'Zadání parametrů'!$D$5</f>
        <v>98.78715156164465</v>
      </c>
      <c r="O61" s="37">
        <f>N61*'Zadání parametrů'!$D$15</f>
        <v>145.81024397367068</v>
      </c>
      <c r="P61" s="38">
        <f aca="true" t="shared" si="13" ref="P61:P66">L61-O61</f>
        <v>512.2089322733586</v>
      </c>
      <c r="Q61" s="8">
        <f aca="true" t="shared" si="14" ref="Q61:Q66">G61/P61*365</f>
        <v>60.57098587152791</v>
      </c>
      <c r="R61" s="43">
        <f>(O61*'Zadání parametrů'!$D$4)+G61</f>
        <v>376.62048794734136</v>
      </c>
    </row>
    <row r="62" spans="1:18" ht="12.75">
      <c r="A62" s="4" t="s">
        <v>15</v>
      </c>
      <c r="B62" s="22">
        <f aca="true" t="shared" si="15" ref="B62:C66">B$61</f>
        <v>54</v>
      </c>
      <c r="C62" s="59">
        <f t="shared" si="15"/>
        <v>1.5</v>
      </c>
      <c r="D62" s="59">
        <f>D$61</f>
        <v>372</v>
      </c>
      <c r="E62" s="25">
        <f>E61</f>
        <v>0.038</v>
      </c>
      <c r="F62" s="21">
        <v>25</v>
      </c>
      <c r="G62" s="6">
        <v>95</v>
      </c>
      <c r="H62" s="46" t="str">
        <f t="shared" si="11"/>
        <v>----</v>
      </c>
      <c r="I62" s="35">
        <f t="shared" si="12"/>
        <v>15318.874465855035</v>
      </c>
      <c r="J62" s="36">
        <f>PI()/((1/(2*D62)*LN(B62/(B62-2*C62)))+(1/('Zadání parametrů'!D$12*(B62)/1000)))*('Zadání parametrů'!D$8-'Zadání parametrů'!D$7)</f>
        <v>76.33753454743193</v>
      </c>
      <c r="K62" s="37">
        <f>J62/1000*'Zadání parametrů'!D$6*'Zadání parametrů'!$D$5</f>
        <v>445.8112017570025</v>
      </c>
      <c r="L62" s="37">
        <f>K62*'Zadání parametrů'!$D$15</f>
        <v>658.0191762470293</v>
      </c>
      <c r="M62" s="36">
        <f>PI()/((1/(2*D62)*LN(B62/(B62-2*C62)))+(1/(2*E62)*LN((B62+2*F62)/B62))+(1/('Zadání parametrů'!D$12*(B62+2*F62)/1000)))*('Zadání parametrů'!D$8-'Zadání parametrů'!D$7)</f>
        <v>14.748661700386231</v>
      </c>
      <c r="N62" s="37">
        <f>M62/1000*'Zadání parametrů'!D$6*'Zadání parametrů'!$D$5</f>
        <v>86.1321843302556</v>
      </c>
      <c r="O62" s="37">
        <f>N62*'Zadání parametrů'!$D$15</f>
        <v>127.1314600395454</v>
      </c>
      <c r="P62" s="38">
        <f t="shared" si="13"/>
        <v>530.8877162074839</v>
      </c>
      <c r="Q62" s="8">
        <f t="shared" si="14"/>
        <v>65.3151296242239</v>
      </c>
      <c r="R62" s="43">
        <f>(O62*'Zadání parametrů'!$D$4)+G62</f>
        <v>349.2629200790908</v>
      </c>
    </row>
    <row r="63" spans="1:18" ht="12.75">
      <c r="A63" s="4" t="s">
        <v>15</v>
      </c>
      <c r="B63" s="22">
        <f t="shared" si="15"/>
        <v>54</v>
      </c>
      <c r="C63" s="59">
        <f t="shared" si="15"/>
        <v>1.5</v>
      </c>
      <c r="D63" s="59">
        <f>D$61</f>
        <v>372</v>
      </c>
      <c r="E63" s="25">
        <f>E62</f>
        <v>0.038</v>
      </c>
      <c r="F63" s="21">
        <v>30</v>
      </c>
      <c r="G63" s="6">
        <v>98</v>
      </c>
      <c r="H63" s="46" t="str">
        <f t="shared" si="11"/>
        <v>----</v>
      </c>
      <c r="I63" s="35">
        <f t="shared" si="12"/>
        <v>12384.99646142958</v>
      </c>
      <c r="J63" s="36">
        <f>PI()/((1/(2*D63)*LN(B63/(B63-2*C63)))+(1/('Zadání parametrů'!D$12*(B63)/1000)))*('Zadání parametrů'!D$8-'Zadání parametrů'!D$7)</f>
        <v>76.33753454743193</v>
      </c>
      <c r="K63" s="37">
        <f>J63/1000*'Zadání parametrů'!D$6*'Zadání parametrů'!$D$5</f>
        <v>445.8112017570025</v>
      </c>
      <c r="L63" s="37">
        <f>K63*'Zadání parametrů'!$D$15</f>
        <v>658.0191762470293</v>
      </c>
      <c r="M63" s="36">
        <f>PI()/((1/(2*D63)*LN(B63/(B63-2*C63)))+(1/(2*E63)*LN((B63+2*F63)/B63))+(1/('Zadání parametrů'!D$12*(B63+2*F63)/1000)))*('Zadání parametrů'!D$8-'Zadání parametrů'!D$7)</f>
        <v>13.201154582340735</v>
      </c>
      <c r="N63" s="37">
        <f>M63/1000*'Zadání parametrů'!D$6*'Zadání parametrů'!$D$5</f>
        <v>77.09474276086989</v>
      </c>
      <c r="O63" s="37">
        <f>N63*'Zadání parametrů'!$D$15</f>
        <v>113.792158933089</v>
      </c>
      <c r="P63" s="38">
        <f t="shared" si="13"/>
        <v>544.2270173139403</v>
      </c>
      <c r="Q63" s="8">
        <f t="shared" si="14"/>
        <v>65.72624816853934</v>
      </c>
      <c r="R63" s="43">
        <f>(O63*'Zadání parametrů'!$D$4)+G63</f>
        <v>325.584317866178</v>
      </c>
    </row>
    <row r="64" spans="1:18" ht="12.75">
      <c r="A64" s="4" t="s">
        <v>15</v>
      </c>
      <c r="B64" s="22">
        <f t="shared" si="15"/>
        <v>54</v>
      </c>
      <c r="C64" s="59">
        <f t="shared" si="15"/>
        <v>1.5</v>
      </c>
      <c r="D64" s="59">
        <f>D$61</f>
        <v>372</v>
      </c>
      <c r="E64" s="25">
        <f>E63</f>
        <v>0.038</v>
      </c>
      <c r="F64" s="21">
        <v>40</v>
      </c>
      <c r="G64" s="6">
        <v>112</v>
      </c>
      <c r="H64" s="46" t="str">
        <f t="shared" si="11"/>
        <v>----</v>
      </c>
      <c r="I64" s="35">
        <f t="shared" si="12"/>
        <v>9486.380268329041</v>
      </c>
      <c r="J64" s="36">
        <f>PI()/((1/(2*D64)*LN(B64/(B64-2*C64)))+(1/('Zadání parametrů'!D$12*(B64)/1000)))*('Zadání parametrů'!D$8-'Zadání parametrů'!D$7)</f>
        <v>76.33753454743193</v>
      </c>
      <c r="K64" s="37">
        <f>J64/1000*'Zadání parametrů'!D$6*'Zadání parametrů'!$D$5</f>
        <v>445.8112017570025</v>
      </c>
      <c r="L64" s="37">
        <f>K64*'Zadání parametrů'!$D$15</f>
        <v>658.0191762470293</v>
      </c>
      <c r="M64" s="36">
        <f>PI()/((1/(2*D64)*LN(B64/(B64-2*C64)))+(1/(2*E64)*LN((B64+2*F64)/B64))+(1/('Zadání parametrů'!D$12*(B64+2*F64)/1000)))*('Zadání parametrů'!D$8-'Zadání parametrů'!D$7)</f>
        <v>11.127269638847517</v>
      </c>
      <c r="N64" s="37">
        <f>M64/1000*'Zadání parametrů'!D$6*'Zadání parametrů'!$D$5</f>
        <v>64.9832546908695</v>
      </c>
      <c r="O64" s="37">
        <f>N64*'Zadání parametrů'!$D$15</f>
        <v>95.91555248727038</v>
      </c>
      <c r="P64" s="38">
        <f t="shared" si="13"/>
        <v>562.103623759759</v>
      </c>
      <c r="Q64" s="8">
        <f t="shared" si="14"/>
        <v>72.72680387036958</v>
      </c>
      <c r="R64" s="43">
        <f>(O64*'Zadání parametrů'!$D$4)+G64</f>
        <v>303.8311049745407</v>
      </c>
    </row>
    <row r="65" spans="1:18" ht="12.75">
      <c r="A65" s="4" t="s">
        <v>15</v>
      </c>
      <c r="B65" s="22">
        <f t="shared" si="15"/>
        <v>54</v>
      </c>
      <c r="C65" s="59">
        <f t="shared" si="15"/>
        <v>1.5</v>
      </c>
      <c r="D65" s="59">
        <f>D$61</f>
        <v>372</v>
      </c>
      <c r="E65" s="25">
        <f>E64</f>
        <v>0.038</v>
      </c>
      <c r="F65" s="21">
        <v>50</v>
      </c>
      <c r="G65" s="6">
        <v>128</v>
      </c>
      <c r="H65" s="46" t="str">
        <f t="shared" si="11"/>
        <v>OPTIMÁLNÍ</v>
      </c>
      <c r="I65" s="35">
        <f t="shared" si="12"/>
        <v>7839.294463498284</v>
      </c>
      <c r="J65" s="36">
        <f>PI()/((1/(2*D65)*LN(B65/(B65-2*C65)))+(1/('Zadání parametrů'!D$12*(B65)/1000)))*('Zadání parametrů'!D$8-'Zadání parametrů'!D$7)</f>
        <v>76.33753454743193</v>
      </c>
      <c r="K65" s="37">
        <f>J65/1000*'Zadání parametrů'!D$6*'Zadání parametrů'!$D$5</f>
        <v>445.8112017570025</v>
      </c>
      <c r="L65" s="37">
        <f>K65*'Zadání parametrů'!$D$15</f>
        <v>658.0191762470293</v>
      </c>
      <c r="M65" s="36">
        <f>PI()/((1/(2*D65)*LN(B65/(B65-2*C65)))+(1/(2*E65)*LN((B65+2*F65)/B65))+(1/('Zadání parametrů'!D$12*(B65+2*F65)/1000)))*('Zadání parametrů'!D$8-'Zadání parametrů'!D$7)</f>
        <v>9.791307447497049</v>
      </c>
      <c r="N65" s="37">
        <f>M65/1000*'Zadání parametrů'!D$6*'Zadání parametrů'!$D$5</f>
        <v>57.181235493382765</v>
      </c>
      <c r="O65" s="37">
        <f>N65*'Zadání parametrů'!$D$15</f>
        <v>84.39973990750472</v>
      </c>
      <c r="P65" s="38">
        <f t="shared" si="13"/>
        <v>573.6194363395247</v>
      </c>
      <c r="Q65" s="8">
        <f t="shared" si="14"/>
        <v>81.44772830247419</v>
      </c>
      <c r="R65" s="43">
        <f>(O65*'Zadání parametrů'!$D$4)+G65</f>
        <v>296.7994798150095</v>
      </c>
    </row>
    <row r="66" spans="1:18" ht="12.75">
      <c r="A66" s="4" t="s">
        <v>15</v>
      </c>
      <c r="B66" s="22">
        <f t="shared" si="15"/>
        <v>54</v>
      </c>
      <c r="C66" s="59">
        <f t="shared" si="15"/>
        <v>1.5</v>
      </c>
      <c r="D66" s="59">
        <f>D$61</f>
        <v>372</v>
      </c>
      <c r="E66" s="25">
        <f>E65</f>
        <v>0.038</v>
      </c>
      <c r="F66" s="21">
        <v>60</v>
      </c>
      <c r="G66" s="6">
        <v>169</v>
      </c>
      <c r="H66" s="46" t="str">
        <f t="shared" si="11"/>
        <v>----</v>
      </c>
      <c r="I66" s="35">
        <f t="shared" si="12"/>
        <v>7868.663165344359</v>
      </c>
      <c r="J66" s="36">
        <f>PI()/((1/(2*D66)*LN(B66/(B66-2*C66)))+(1/('Zadání parametrů'!D$12*(B66)/1000)))*('Zadání parametrů'!D$8-'Zadání parametrů'!D$7)</f>
        <v>76.33753454743193</v>
      </c>
      <c r="K66" s="37">
        <f>J66/1000*'Zadání parametrů'!D$6*'Zadání parametrů'!$D$5</f>
        <v>445.8112017570025</v>
      </c>
      <c r="L66" s="37">
        <f>K66*'Zadání parametrů'!$D$15</f>
        <v>658.0191762470293</v>
      </c>
      <c r="M66" s="36">
        <f>PI()/((1/(2*D66)*LN(B66/(B66-2*C66)))+(1/(2*E66)*LN((B66+2*F66)/B66))+(1/('Zadání parametrů'!D$12*(B66+2*F66)/1000)))*('Zadání parametrů'!D$8-'Zadání parametrů'!D$7)</f>
        <v>8.852070345013665</v>
      </c>
      <c r="N66" s="37">
        <f>M66/1000*'Zadání parametrů'!D$6*'Zadání parametrů'!$D$5</f>
        <v>51.6960908148798</v>
      </c>
      <c r="O66" s="37">
        <f>N66*'Zadání parametrů'!$D$15</f>
        <v>76.30364369296495</v>
      </c>
      <c r="P66" s="38">
        <f t="shared" si="13"/>
        <v>581.7155325540643</v>
      </c>
      <c r="Q66" s="8">
        <f t="shared" si="14"/>
        <v>106.03980218504313</v>
      </c>
      <c r="R66" s="43">
        <f>(O66*'Zadání parametrů'!$D$4)+G66</f>
        <v>321.6072873859299</v>
      </c>
    </row>
    <row r="67" spans="1:18" ht="15.75" customHeight="1">
      <c r="A67" s="40"/>
      <c r="B67" s="20"/>
      <c r="C67" s="23"/>
      <c r="D67" s="23"/>
      <c r="E67" s="23"/>
      <c r="F67" s="20"/>
      <c r="G67" s="23"/>
      <c r="H67" s="20"/>
      <c r="I67" s="29"/>
      <c r="J67" s="30"/>
      <c r="K67" s="31"/>
      <c r="L67" s="31"/>
      <c r="M67" s="30"/>
      <c r="N67" s="31"/>
      <c r="O67" s="47" t="s">
        <v>53</v>
      </c>
      <c r="P67" s="32"/>
      <c r="Q67" s="8"/>
      <c r="R67" s="45">
        <f>MIN(R61:R66)</f>
        <v>296.7994798150095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5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90" t="s">
        <v>73</v>
      </c>
      <c r="B1" s="91"/>
      <c r="C1" s="92"/>
      <c r="D1" s="92"/>
      <c r="E1" s="93"/>
      <c r="F1" s="94"/>
    </row>
    <row r="2" ht="20.25">
      <c r="A2" s="95"/>
    </row>
    <row r="3" spans="1:18" ht="15.75" customHeight="1">
      <c r="A3" s="96" t="s">
        <v>75</v>
      </c>
      <c r="B3" s="49" t="s">
        <v>2</v>
      </c>
      <c r="C3" s="49" t="s">
        <v>17</v>
      </c>
      <c r="D3" s="49" t="s">
        <v>11</v>
      </c>
      <c r="E3" s="49" t="s">
        <v>11</v>
      </c>
      <c r="F3" s="49" t="s">
        <v>17</v>
      </c>
      <c r="G3" s="49" t="s">
        <v>5</v>
      </c>
      <c r="H3" s="49"/>
      <c r="I3" s="70" t="s">
        <v>32</v>
      </c>
      <c r="J3" s="49" t="s">
        <v>87</v>
      </c>
      <c r="K3" s="70" t="s">
        <v>88</v>
      </c>
      <c r="L3" s="70" t="s">
        <v>36</v>
      </c>
      <c r="M3" s="49" t="s">
        <v>87</v>
      </c>
      <c r="N3" s="70" t="s">
        <v>88</v>
      </c>
      <c r="O3" s="70" t="s">
        <v>36</v>
      </c>
      <c r="P3" s="70" t="s">
        <v>12</v>
      </c>
      <c r="Q3" s="49" t="s">
        <v>13</v>
      </c>
      <c r="R3" s="49" t="s">
        <v>27</v>
      </c>
    </row>
    <row r="4" spans="1:18" ht="15.75" customHeight="1">
      <c r="A4" s="96" t="s">
        <v>76</v>
      </c>
      <c r="B4" s="49" t="s">
        <v>16</v>
      </c>
      <c r="C4" s="49" t="s">
        <v>26</v>
      </c>
      <c r="D4" s="49" t="s">
        <v>16</v>
      </c>
      <c r="E4" s="49" t="s">
        <v>18</v>
      </c>
      <c r="F4" s="49" t="s">
        <v>18</v>
      </c>
      <c r="G4" s="49" t="s">
        <v>18</v>
      </c>
      <c r="H4" s="49"/>
      <c r="I4" s="70" t="s">
        <v>33</v>
      </c>
      <c r="J4" s="49" t="s">
        <v>19</v>
      </c>
      <c r="K4" s="70" t="s">
        <v>19</v>
      </c>
      <c r="L4" s="70" t="s">
        <v>19</v>
      </c>
      <c r="M4" s="49" t="s">
        <v>20</v>
      </c>
      <c r="N4" s="70" t="s">
        <v>20</v>
      </c>
      <c r="O4" s="70" t="s">
        <v>20</v>
      </c>
      <c r="P4" s="70" t="s">
        <v>24</v>
      </c>
      <c r="Q4" s="49" t="s">
        <v>18</v>
      </c>
      <c r="R4" s="49" t="s">
        <v>37</v>
      </c>
    </row>
    <row r="5" spans="1:18" ht="15.75" customHeight="1">
      <c r="A5" s="96" t="s">
        <v>77</v>
      </c>
      <c r="B5" s="49" t="s">
        <v>3</v>
      </c>
      <c r="C5" s="49" t="s">
        <v>3</v>
      </c>
      <c r="D5" s="49" t="s">
        <v>10</v>
      </c>
      <c r="E5" s="49" t="s">
        <v>10</v>
      </c>
      <c r="F5" s="72" t="s">
        <v>3</v>
      </c>
      <c r="G5" s="49" t="s">
        <v>4</v>
      </c>
      <c r="H5" s="49"/>
      <c r="I5" s="70" t="s">
        <v>0</v>
      </c>
      <c r="J5" s="49" t="s">
        <v>9</v>
      </c>
      <c r="K5" s="70" t="s">
        <v>30</v>
      </c>
      <c r="L5" s="70" t="s">
        <v>31</v>
      </c>
      <c r="M5" s="49" t="s">
        <v>9</v>
      </c>
      <c r="N5" s="70" t="s">
        <v>30</v>
      </c>
      <c r="O5" s="70" t="s">
        <v>31</v>
      </c>
      <c r="P5" s="70" t="s">
        <v>31</v>
      </c>
      <c r="Q5" s="71" t="s">
        <v>14</v>
      </c>
      <c r="R5" s="70" t="s">
        <v>4</v>
      </c>
    </row>
    <row r="6" spans="1:18" ht="21.75" customHeight="1">
      <c r="A6" s="5" t="s">
        <v>66</v>
      </c>
      <c r="B6" s="20"/>
      <c r="C6" s="24"/>
      <c r="D6" s="24"/>
      <c r="E6" s="19"/>
      <c r="F6" s="26"/>
      <c r="G6" s="19"/>
      <c r="H6" s="19"/>
      <c r="I6" s="29"/>
      <c r="J6" s="30"/>
      <c r="K6" s="31"/>
      <c r="L6" s="31"/>
      <c r="M6" s="30"/>
      <c r="N6" s="31"/>
      <c r="O6" s="31"/>
      <c r="P6" s="32"/>
      <c r="Q6" s="33"/>
      <c r="R6" s="34"/>
    </row>
    <row r="7" spans="1:18" ht="15.75" customHeight="1">
      <c r="A7" s="4" t="s">
        <v>6</v>
      </c>
      <c r="B7" s="21">
        <v>16</v>
      </c>
      <c r="C7" s="6">
        <v>2.2</v>
      </c>
      <c r="D7" s="6">
        <v>0.35</v>
      </c>
      <c r="E7" s="6">
        <v>0.044</v>
      </c>
      <c r="F7" s="21">
        <v>6</v>
      </c>
      <c r="G7" s="6">
        <v>3.8</v>
      </c>
      <c r="H7" s="46" t="str">
        <f>IF(R7=R$12,"OPTIMÁLNÍ","----")</f>
        <v>----</v>
      </c>
      <c r="I7" s="35">
        <f>G7/((3.14*(B7+2*F7)^2/4-3.14*B7^2/4)/1000000)</f>
        <v>9168.114263655665</v>
      </c>
      <c r="J7" s="36">
        <f>PI()/((1/(2*D7)*LN(B7/(B7-2*C7)))+(1/('Zadání parametrů'!D$12*(B7)/1000)))*('Zadání parametrů'!D$8-'Zadání parametrů'!D$7)</f>
        <v>21.070671046864078</v>
      </c>
      <c r="K7" s="37">
        <f>J7/1000*'Zadání parametrů'!D$6*'Zadání parametrů'!$D$5</f>
        <v>123.05271891368622</v>
      </c>
      <c r="L7" s="37">
        <f>K7*'Zadání parametrů'!$D$15</f>
        <v>181.6263216703016</v>
      </c>
      <c r="M7" s="36">
        <f>PI()/((1/(2*D7)*LN(B7/(B7-2*C7)))+(1/(2*E7)*LN((B7+2*F7)/B7))+(1/('Zadání parametrů'!D$12*(B7+2*F7)/1000)))*('Zadání parametrů'!D$8-'Zadání parametrů'!D$7)</f>
        <v>13.606376655207505</v>
      </c>
      <c r="N7" s="37">
        <f>M7/1000*'Zadání parametrů'!D$6*'Zadání parametrů'!$D$5</f>
        <v>79.46123966641183</v>
      </c>
      <c r="O7" s="37">
        <f>N7*'Zadání parametrů'!$D$15</f>
        <v>117.2851181459547</v>
      </c>
      <c r="P7" s="38">
        <f>L7-O7</f>
        <v>64.3412035243469</v>
      </c>
      <c r="Q7" s="8">
        <f>G7/P7*365</f>
        <v>21.556948332108135</v>
      </c>
      <c r="R7" s="43">
        <f>(O7*'Zadání parametrů'!$D$4)+G7</f>
        <v>238.3702362919094</v>
      </c>
    </row>
    <row r="8" spans="1:18" ht="15.75" customHeight="1">
      <c r="A8" s="4" t="s">
        <v>6</v>
      </c>
      <c r="B8" s="22">
        <f aca="true" t="shared" si="0" ref="B8:D11">B$7</f>
        <v>16</v>
      </c>
      <c r="C8" s="25">
        <f t="shared" si="0"/>
        <v>2.2</v>
      </c>
      <c r="D8" s="25">
        <f t="shared" si="0"/>
        <v>0.35</v>
      </c>
      <c r="E8" s="25">
        <f>E7</f>
        <v>0.044</v>
      </c>
      <c r="F8" s="21">
        <v>9</v>
      </c>
      <c r="G8" s="6">
        <v>6.7</v>
      </c>
      <c r="H8" s="46" t="str">
        <f>IF(R8=R$12,"OPTIMÁLNÍ","----")</f>
        <v>----</v>
      </c>
      <c r="I8" s="35">
        <f>G8/((3.14*(B8+2*F8)^2/4-3.14*B8^2/4)/1000000)</f>
        <v>9483.36871903751</v>
      </c>
      <c r="J8" s="36">
        <f>PI()/((1/(2*D8)*LN(B8/(B8-2*C8)))+(1/('Zadání parametrů'!D$12*(B8)/1000)))*('Zadání parametrů'!D$8-'Zadání parametrů'!D$7)</f>
        <v>21.070671046864078</v>
      </c>
      <c r="K8" s="37">
        <f>J8/1000*'Zadání parametrů'!D$6*'Zadání parametrů'!$D$5</f>
        <v>123.05271891368622</v>
      </c>
      <c r="L8" s="37">
        <f>K8*'Zadání parametrů'!$D$15</f>
        <v>181.6263216703016</v>
      </c>
      <c r="M8" s="36">
        <f>PI()/((1/(2*D8)*LN(B8/(B8-2*C8)))+(1/(2*E8)*LN((B8+2*F8)/B8))+(1/('Zadání parametrů'!D$12*(B8+2*F8)/1000)))*('Zadání parametrů'!D$8-'Zadání parametrů'!D$7)</f>
        <v>11.814278564818867</v>
      </c>
      <c r="N8" s="37">
        <f>M8/1000*'Zadání parametrů'!D$6*'Zadání parametrů'!$D$5</f>
        <v>68.99538681854217</v>
      </c>
      <c r="O8" s="37">
        <f>N8*'Zadání parametrů'!$D$15</f>
        <v>101.83747608910133</v>
      </c>
      <c r="P8" s="38">
        <f>L8-O8</f>
        <v>79.78884558120026</v>
      </c>
      <c r="Q8" s="8">
        <f>G8/P8*365</f>
        <v>30.649647606584818</v>
      </c>
      <c r="R8" s="43">
        <f>(O8*'Zadání parametrů'!$D$4)+G8</f>
        <v>210.37495217820265</v>
      </c>
    </row>
    <row r="9" spans="1:18" ht="15.75" customHeight="1">
      <c r="A9" s="12" t="s">
        <v>6</v>
      </c>
      <c r="B9" s="22">
        <f t="shared" si="0"/>
        <v>16</v>
      </c>
      <c r="C9" s="25">
        <f t="shared" si="0"/>
        <v>2.2</v>
      </c>
      <c r="D9" s="25">
        <f t="shared" si="0"/>
        <v>0.35</v>
      </c>
      <c r="E9" s="25">
        <f>E8</f>
        <v>0.044</v>
      </c>
      <c r="F9" s="27">
        <v>13</v>
      </c>
      <c r="G9" s="48">
        <v>12.5</v>
      </c>
      <c r="H9" s="46" t="str">
        <f>IF(R9=R$12,"OPTIMÁLNÍ","----")</f>
        <v>----</v>
      </c>
      <c r="I9" s="35">
        <f>G9/((3.14*(B9+2*F9)^2/4-3.14*B9^2/4)/1000000)</f>
        <v>10559.39448208282</v>
      </c>
      <c r="J9" s="36">
        <f>PI()/((1/(2*D9)*LN(B9/(B9-2*C9)))+(1/('Zadání parametrů'!D$12*(B9)/1000)))*('Zadání parametrů'!D$8-'Zadání parametrů'!D$7)</f>
        <v>21.070671046864078</v>
      </c>
      <c r="K9" s="37">
        <f>J9/1000*'Zadání parametrů'!D$6*'Zadání parametrů'!$D$5</f>
        <v>123.05271891368622</v>
      </c>
      <c r="L9" s="37">
        <f>K9*'Zadání parametrů'!$D$15</f>
        <v>181.6263216703016</v>
      </c>
      <c r="M9" s="36">
        <f>PI()/((1/(2*D9)*LN(B9/(B9-2*C9)))+(1/(2*E9)*LN((B9+2*F9)/B9))+(1/('Zadání parametrů'!D$12*(B9+2*F9)/1000)))*('Zadání parametrů'!D$8-'Zadání parametrů'!D$7)</f>
        <v>10.238992232450142</v>
      </c>
      <c r="N9" s="37">
        <f>M9/1000*'Zadání parametrů'!D$6*'Zadání parametrů'!$D$5</f>
        <v>59.79571463750884</v>
      </c>
      <c r="O9" s="37">
        <f>N9*'Zadání parametrů'!$D$15</f>
        <v>88.25872192938446</v>
      </c>
      <c r="P9" s="38">
        <f>L9-O9</f>
        <v>93.36759974091713</v>
      </c>
      <c r="Q9" s="8">
        <f>G9/P9*365</f>
        <v>48.86598790865718</v>
      </c>
      <c r="R9" s="43">
        <f>(O9*'Zadání parametrů'!$D$4)+G9</f>
        <v>189.01744385876893</v>
      </c>
    </row>
    <row r="10" spans="1:18" ht="15.75" customHeight="1">
      <c r="A10" s="4" t="s">
        <v>6</v>
      </c>
      <c r="B10" s="22">
        <f t="shared" si="0"/>
        <v>16</v>
      </c>
      <c r="C10" s="25">
        <f t="shared" si="0"/>
        <v>2.2</v>
      </c>
      <c r="D10" s="25">
        <f t="shared" si="0"/>
        <v>0.35</v>
      </c>
      <c r="E10" s="25">
        <f>E9</f>
        <v>0.044</v>
      </c>
      <c r="F10" s="21">
        <v>20</v>
      </c>
      <c r="G10" s="48">
        <v>23.2</v>
      </c>
      <c r="H10" s="46" t="str">
        <f>IF(R10=R$12,"OPTIMÁLNÍ","----")</f>
        <v>OPTIMÁLNÍ</v>
      </c>
      <c r="I10" s="35">
        <f>G10/((3.14*(B10+2*F10)^2/4-3.14*B10^2/4)/1000000)</f>
        <v>10261.854210898795</v>
      </c>
      <c r="J10" s="36">
        <f>PI()/((1/(2*D10)*LN(B10/(B10-2*C10)))+(1/('Zadání parametrů'!D$12*(B10)/1000)))*('Zadání parametrů'!D$8-'Zadání parametrů'!D$7)</f>
        <v>21.070671046864078</v>
      </c>
      <c r="K10" s="37">
        <f>J10/1000*'Zadání parametrů'!D$6*'Zadání parametrů'!$D$5</f>
        <v>123.05271891368622</v>
      </c>
      <c r="L10" s="37">
        <f>K10*'Zadání parametrů'!$D$15</f>
        <v>181.6263216703016</v>
      </c>
      <c r="M10" s="36">
        <f>PI()/((1/(2*D10)*LN(B10/(B10-2*C10)))+(1/(2*E10)*LN((B10+2*F10)/B10))+(1/('Zadání parametrů'!D$12*(B10+2*F10)/1000)))*('Zadání parametrů'!D$8-'Zadání parametrů'!D$7)</f>
        <v>8.577825078929353</v>
      </c>
      <c r="N10" s="37">
        <f>M10/1000*'Zadání parametrů'!D$6*'Zadání parametrů'!$D$5</f>
        <v>50.09449846094742</v>
      </c>
      <c r="O10" s="37">
        <f>N10*'Zadání parametrů'!$D$15</f>
        <v>73.93968675948133</v>
      </c>
      <c r="P10" s="38">
        <f>L10-O10</f>
        <v>107.68663491082026</v>
      </c>
      <c r="Q10" s="8">
        <f>G10/P10*365</f>
        <v>78.63557076523655</v>
      </c>
      <c r="R10" s="43">
        <f>(O10*'Zadání parametrů'!$D$4)+G10</f>
        <v>171.07937351896265</v>
      </c>
    </row>
    <row r="11" spans="1:18" ht="15.75" customHeight="1">
      <c r="A11" s="4" t="s">
        <v>6</v>
      </c>
      <c r="B11" s="22">
        <f t="shared" si="0"/>
        <v>16</v>
      </c>
      <c r="C11" s="25">
        <f t="shared" si="0"/>
        <v>2.2</v>
      </c>
      <c r="D11" s="25">
        <f t="shared" si="0"/>
        <v>0.35</v>
      </c>
      <c r="E11" s="25">
        <f>E10</f>
        <v>0.044</v>
      </c>
      <c r="F11" s="21">
        <v>25</v>
      </c>
      <c r="G11" s="48">
        <v>39</v>
      </c>
      <c r="H11" s="46" t="str">
        <f>IF(R11=R$12,"OPTIMÁLNÍ","----")</f>
        <v>----</v>
      </c>
      <c r="I11" s="35">
        <f>G11/((3.14*(B11+2*F11)^2/4-3.14*B11^2/4)/1000000)</f>
        <v>12117.446015224483</v>
      </c>
      <c r="J11" s="36">
        <f>PI()/((1/(2*D11)*LN(B11/(B11-2*C11)))+(1/('Zadání parametrů'!D$12*(B11)/1000)))*('Zadání parametrů'!D$8-'Zadání parametrů'!D$7)</f>
        <v>21.070671046864078</v>
      </c>
      <c r="K11" s="37">
        <f>J11/1000*'Zadání parametrů'!D$6*'Zadání parametrů'!$D$5</f>
        <v>123.05271891368622</v>
      </c>
      <c r="L11" s="37">
        <f>K11*'Zadání parametrů'!$D$15</f>
        <v>181.6263216703016</v>
      </c>
      <c r="M11" s="36">
        <f>PI()/((1/(2*D11)*LN(B11/(B11-2*C11)))+(1/(2*E11)*LN((B11+2*F11)/B11))+(1/('Zadání parametrů'!D$12*(B11+2*F11)/1000)))*('Zadání parametrů'!D$8-'Zadání parametrů'!D$7)</f>
        <v>7.820276397111067</v>
      </c>
      <c r="N11" s="37">
        <f>M11/1000*'Zadání parametrů'!D$6*'Zadání parametrů'!$D$5</f>
        <v>45.67041415912863</v>
      </c>
      <c r="O11" s="37">
        <f>N11*'Zadání parametrů'!$D$15</f>
        <v>67.40972004609002</v>
      </c>
      <c r="P11" s="38">
        <f>L11-O11</f>
        <v>114.21660162421158</v>
      </c>
      <c r="Q11" s="8">
        <f>G11/P11*365</f>
        <v>124.63161920046544</v>
      </c>
      <c r="R11" s="43">
        <f>(O11*'Zadání parametrů'!$D$4)+G11</f>
        <v>173.81944009218003</v>
      </c>
    </row>
    <row r="12" spans="1:18" ht="15.75" customHeight="1">
      <c r="A12" s="40"/>
      <c r="B12" s="20"/>
      <c r="C12" s="23"/>
      <c r="D12" s="23"/>
      <c r="E12" s="23"/>
      <c r="F12" s="20"/>
      <c r="G12" s="23"/>
      <c r="H12" s="23"/>
      <c r="I12" s="29"/>
      <c r="J12" s="29"/>
      <c r="K12" s="29"/>
      <c r="L12" s="29"/>
      <c r="M12" s="29"/>
      <c r="N12" s="29"/>
      <c r="O12" s="47" t="s">
        <v>53</v>
      </c>
      <c r="P12" s="32"/>
      <c r="Q12" s="8"/>
      <c r="R12" s="45">
        <f>MIN(R7:R11)</f>
        <v>171.07937351896265</v>
      </c>
    </row>
    <row r="13" spans="1:18" ht="21.75" customHeight="1">
      <c r="A13" s="5" t="s">
        <v>67</v>
      </c>
      <c r="B13" s="20"/>
      <c r="C13" s="40"/>
      <c r="D13" s="40"/>
      <c r="E13" s="23"/>
      <c r="F13" s="20"/>
      <c r="G13" s="23"/>
      <c r="H13" s="23"/>
      <c r="I13" s="29"/>
      <c r="J13" s="29"/>
      <c r="K13" s="29"/>
      <c r="L13" s="29"/>
      <c r="M13" s="29"/>
      <c r="N13" s="29"/>
      <c r="O13" s="31"/>
      <c r="P13" s="32"/>
      <c r="Q13" s="33"/>
      <c r="R13" s="42"/>
    </row>
    <row r="14" spans="1:18" ht="12.75">
      <c r="A14" s="4" t="s">
        <v>6</v>
      </c>
      <c r="B14" s="21">
        <v>20</v>
      </c>
      <c r="C14" s="6">
        <v>2.8</v>
      </c>
      <c r="D14" s="25">
        <f>D$7</f>
        <v>0.35</v>
      </c>
      <c r="E14" s="6">
        <v>0.044</v>
      </c>
      <c r="F14" s="21">
        <v>6</v>
      </c>
      <c r="G14" s="6">
        <v>4.2</v>
      </c>
      <c r="H14" s="46" t="str">
        <f>IF(R14=R$19,"OPTIMÁLNÍ","----")</f>
        <v>----</v>
      </c>
      <c r="I14" s="35">
        <f>G14/((3.14*(B14+2*F14)^2/4-3.14*B14^2/4)/1000000)</f>
        <v>8574.22831945125</v>
      </c>
      <c r="J14" s="36">
        <f>PI()/((1/(2*D14)*LN(B14/(B14-2*C14)))+(1/('Zadání parametrů'!D$12*(B14)/1000)))*('Zadání parametrů'!D$8-'Zadání parametrů'!D$7)</f>
        <v>25.848260014085888</v>
      </c>
      <c r="K14" s="37">
        <f>J14/1000*'Zadání parametrů'!D$6*'Zadání parametrů'!$D$5</f>
        <v>150.95383848226157</v>
      </c>
      <c r="L14" s="37">
        <f>K14*'Zadání parametrů'!$D$15</f>
        <v>222.80848946358864</v>
      </c>
      <c r="M14" s="36">
        <f>PI()/((1/(2*D14)*LN(B14/(B14-2*C14)))+(1/(2*E14)*LN((B14+2*F14)/B14))+(1/('Zadání parametrů'!D$12*(B14+2*F14)/1000)))*('Zadání parametrů'!D$8-'Zadání parametrů'!D$7)</f>
        <v>15.821806693164673</v>
      </c>
      <c r="N14" s="37">
        <f>M14/1000*'Zadání parametrů'!D$6*'Zadání parametrů'!$D$5</f>
        <v>92.39935108808169</v>
      </c>
      <c r="O14" s="37">
        <f>N14*'Zadání parametrů'!$D$15</f>
        <v>136.38182407511601</v>
      </c>
      <c r="P14" s="38">
        <f>L14-O14</f>
        <v>86.42666538847263</v>
      </c>
      <c r="Q14" s="8">
        <f>G14/P14*365</f>
        <v>17.73758125584778</v>
      </c>
      <c r="R14" s="43">
        <f>(O14*'Zadání parametrů'!$D$4)+G14</f>
        <v>276.963648150232</v>
      </c>
    </row>
    <row r="15" spans="1:18" ht="12.75">
      <c r="A15" s="4" t="s">
        <v>6</v>
      </c>
      <c r="B15" s="22">
        <f aca="true" t="shared" si="1" ref="B15:C18">B$14</f>
        <v>20</v>
      </c>
      <c r="C15" s="59">
        <f t="shared" si="1"/>
        <v>2.8</v>
      </c>
      <c r="D15" s="25">
        <f>D$7</f>
        <v>0.35</v>
      </c>
      <c r="E15" s="25">
        <f>E14</f>
        <v>0.044</v>
      </c>
      <c r="F15" s="21">
        <v>9</v>
      </c>
      <c r="G15" s="6">
        <v>7.2</v>
      </c>
      <c r="H15" s="46" t="str">
        <f>IF(R15=R$19,"OPTIMÁLNÍ","----")</f>
        <v>----</v>
      </c>
      <c r="I15" s="35">
        <f>G15/((3.14*(B15+2*F15)^2/4-3.14*B15^2/4)/1000000)</f>
        <v>8785.416209092906</v>
      </c>
      <c r="J15" s="36">
        <f>PI()/((1/(2*D15)*LN(B15/(B15-2*C15)))+(1/('Zadání parametrů'!D$12*(B15)/1000)))*('Zadání parametrů'!D$8-'Zadání parametrů'!D$7)</f>
        <v>25.848260014085888</v>
      </c>
      <c r="K15" s="37">
        <f>J15/1000*'Zadání parametrů'!D$6*'Zadání parametrů'!$D$5</f>
        <v>150.95383848226157</v>
      </c>
      <c r="L15" s="37">
        <f>K15*'Zadání parametrů'!$D$15</f>
        <v>222.80848946358864</v>
      </c>
      <c r="M15" s="36">
        <f>PI()/((1/(2*D15)*LN(B15/(B15-2*C15)))+(1/(2*E15)*LN((B15+2*F15)/B15))+(1/('Zadání parametrů'!D$12*(B15+2*F15)/1000)))*('Zadání parametrů'!D$8-'Zadání parametrů'!D$7)</f>
        <v>13.600406978720146</v>
      </c>
      <c r="N15" s="37">
        <f>M15/1000*'Zadání parametrů'!D$6*'Zadání parametrů'!$D$5</f>
        <v>79.42637675572566</v>
      </c>
      <c r="O15" s="37">
        <f>N15*'Zadání parametrů'!$D$15</f>
        <v>117.23366034570007</v>
      </c>
      <c r="P15" s="38">
        <f>L15-O15</f>
        <v>105.57482911788857</v>
      </c>
      <c r="Q15" s="8">
        <f>G15/P15*365</f>
        <v>24.892296979855708</v>
      </c>
      <c r="R15" s="43">
        <f>(O15*'Zadání parametrů'!$D$4)+G15</f>
        <v>241.66732069140014</v>
      </c>
    </row>
    <row r="16" spans="1:18" ht="12.75">
      <c r="A16" s="12" t="s">
        <v>6</v>
      </c>
      <c r="B16" s="22">
        <f t="shared" si="1"/>
        <v>20</v>
      </c>
      <c r="C16" s="59">
        <f t="shared" si="1"/>
        <v>2.8</v>
      </c>
      <c r="D16" s="25">
        <f>D$7</f>
        <v>0.35</v>
      </c>
      <c r="E16" s="25">
        <f>E15</f>
        <v>0.044</v>
      </c>
      <c r="F16" s="27">
        <v>13</v>
      </c>
      <c r="G16" s="6">
        <v>13.2</v>
      </c>
      <c r="H16" s="46" t="str">
        <f>IF(R16=R$19,"OPTIMÁLNÍ","----")</f>
        <v>----</v>
      </c>
      <c r="I16" s="35">
        <f>G16/((3.14*(B16+2*F16)^2/4-3.14*B16^2/4)/1000000)</f>
        <v>9799.118079372854</v>
      </c>
      <c r="J16" s="36">
        <f>PI()/((1/(2*D16)*LN(B16/(B16-2*C16)))+(1/('Zadání parametrů'!D$12*(B16)/1000)))*('Zadání parametrů'!D$8-'Zadání parametrů'!D$7)</f>
        <v>25.848260014085888</v>
      </c>
      <c r="K16" s="37">
        <f>J16/1000*'Zadání parametrů'!D$6*'Zadání parametrů'!$D$5</f>
        <v>150.95383848226157</v>
      </c>
      <c r="L16" s="37">
        <f>K16*'Zadání parametrů'!$D$15</f>
        <v>222.80848946358864</v>
      </c>
      <c r="M16" s="36">
        <f>PI()/((1/(2*D16)*LN(B16/(B16-2*C16)))+(1/(2*E16)*LN((B16+2*F16)/B16))+(1/('Zadání parametrů'!D$12*(B16+2*F16)/1000)))*('Zadání parametrů'!D$8-'Zadání parametrů'!D$7)</f>
        <v>11.675811371226805</v>
      </c>
      <c r="N16" s="37">
        <f>M16/1000*'Zadání parametrů'!D$6*'Zadání parametrů'!$D$5</f>
        <v>68.18673840796454</v>
      </c>
      <c r="O16" s="37">
        <f>N16*'Zadání parametrů'!$D$15</f>
        <v>100.64390769309723</v>
      </c>
      <c r="P16" s="38">
        <f>L16-O16</f>
        <v>122.16458177049141</v>
      </c>
      <c r="Q16" s="8">
        <f>G16/P16*365</f>
        <v>39.43859938923621</v>
      </c>
      <c r="R16" s="43">
        <f>(O16*'Zadání parametrů'!$D$4)+G16</f>
        <v>214.48781538619446</v>
      </c>
    </row>
    <row r="17" spans="1:18" ht="12.75">
      <c r="A17" s="12" t="s">
        <v>6</v>
      </c>
      <c r="B17" s="22">
        <f t="shared" si="1"/>
        <v>20</v>
      </c>
      <c r="C17" s="59">
        <f t="shared" si="1"/>
        <v>2.8</v>
      </c>
      <c r="D17" s="25">
        <f>D$7</f>
        <v>0.35</v>
      </c>
      <c r="E17" s="25">
        <f>E16</f>
        <v>0.044</v>
      </c>
      <c r="F17" s="27">
        <v>20</v>
      </c>
      <c r="G17" s="48">
        <v>25.6</v>
      </c>
      <c r="H17" s="46" t="str">
        <f>IF(R17=R$19,"OPTIMÁLNÍ","----")</f>
        <v>OPTIMÁLNÍ</v>
      </c>
      <c r="I17" s="35">
        <f>G17/((3.14*(B17+2*F17)^2/4-3.14*B17^2/4)/1000000)</f>
        <v>10191.082802547771</v>
      </c>
      <c r="J17" s="36">
        <f>PI()/((1/(2*D17)*LN(B17/(B17-2*C17)))+(1/('Zadání parametrů'!D$12*(B17)/1000)))*('Zadání parametrů'!D$8-'Zadání parametrů'!D$7)</f>
        <v>25.848260014085888</v>
      </c>
      <c r="K17" s="37">
        <f>J17/1000*'Zadání parametrů'!D$6*'Zadání parametrů'!$D$5</f>
        <v>150.95383848226157</v>
      </c>
      <c r="L17" s="37">
        <f>K17*'Zadání parametrů'!$D$15</f>
        <v>222.80848946358864</v>
      </c>
      <c r="M17" s="36">
        <f>PI()/((1/(2*D17)*LN(B17/(B17-2*C17)))+(1/(2*E17)*LN((B17+2*F17)/B17))+(1/('Zadání parametrů'!D$12*(B17+2*F17)/1000)))*('Zadání parametrů'!D$8-'Zadání parametrů'!D$7)</f>
        <v>9.669619995155914</v>
      </c>
      <c r="N17" s="37">
        <f>M17/1000*'Zadání parametrů'!D$6*'Zadání parametrů'!$D$5</f>
        <v>56.47058077171054</v>
      </c>
      <c r="O17" s="37">
        <f>N17*'Zadání parametrů'!$D$15</f>
        <v>83.35081060131446</v>
      </c>
      <c r="P17" s="38">
        <f>L17-O17</f>
        <v>139.45767886227418</v>
      </c>
      <c r="Q17" s="8">
        <f>G17/P17*365</f>
        <v>67.00240586413288</v>
      </c>
      <c r="R17" s="43">
        <f>(O17*'Zadání parametrů'!$D$4)+G17</f>
        <v>192.30162120262892</v>
      </c>
    </row>
    <row r="18" spans="1:18" ht="12.75">
      <c r="A18" s="12" t="s">
        <v>6</v>
      </c>
      <c r="B18" s="22">
        <f t="shared" si="1"/>
        <v>20</v>
      </c>
      <c r="C18" s="59">
        <f t="shared" si="1"/>
        <v>2.8</v>
      </c>
      <c r="D18" s="25">
        <f>D$7</f>
        <v>0.35</v>
      </c>
      <c r="E18" s="25">
        <f>E17</f>
        <v>0.044</v>
      </c>
      <c r="F18" s="21">
        <v>25</v>
      </c>
      <c r="G18" s="6">
        <v>44</v>
      </c>
      <c r="H18" s="46" t="str">
        <f>IF(R18=R$19,"OPTIMÁLNÍ","----")</f>
        <v>----</v>
      </c>
      <c r="I18" s="35">
        <f>G18/((3.14*(B18+2*F18)^2/4-3.14*B18^2/4)/1000000)</f>
        <v>12455.767869780608</v>
      </c>
      <c r="J18" s="36">
        <f>PI()/((1/(2*D18)*LN(B18/(B18-2*C18)))+(1/('Zadání parametrů'!D$12*(B18)/1000)))*('Zadání parametrů'!D$8-'Zadání parametrů'!D$7)</f>
        <v>25.848260014085888</v>
      </c>
      <c r="K18" s="37">
        <f>J18/1000*'Zadání parametrů'!D$6*'Zadání parametrů'!$D$5</f>
        <v>150.95383848226157</v>
      </c>
      <c r="L18" s="37">
        <f>K18*'Zadání parametrů'!$D$15</f>
        <v>222.80848946358864</v>
      </c>
      <c r="M18" s="36">
        <f>PI()/((1/(2*D18)*LN(B18/(B18-2*C18)))+(1/(2*E18)*LN((B18+2*F18)/B18))+(1/('Zadání parametrů'!D$12*(B18+2*F18)/1000)))*('Zadání parametrů'!D$8-'Zadání parametrů'!D$7)</f>
        <v>8.762450184961006</v>
      </c>
      <c r="N18" s="37">
        <f>M18/1000*'Zadání parametrů'!D$6*'Zadání parametrů'!$D$5</f>
        <v>51.172709080172275</v>
      </c>
      <c r="O18" s="37">
        <f>N18*'Zadání parametrů'!$D$15</f>
        <v>75.53113008949855</v>
      </c>
      <c r="P18" s="38">
        <f>L18-O18</f>
        <v>147.2773593740901</v>
      </c>
      <c r="Q18" s="8">
        <f>G18/P18*365</f>
        <v>109.04595294383972</v>
      </c>
      <c r="R18" s="43">
        <f>(O18*'Zadání parametrů'!$D$4)+G18</f>
        <v>195.0622601789971</v>
      </c>
    </row>
    <row r="19" spans="1:18" ht="15.75" customHeight="1">
      <c r="A19" s="40"/>
      <c r="B19" s="20"/>
      <c r="C19" s="23"/>
      <c r="D19" s="23"/>
      <c r="E19" s="23"/>
      <c r="F19" s="20"/>
      <c r="G19" s="23"/>
      <c r="H19" s="20"/>
      <c r="I19" s="29"/>
      <c r="J19" s="29"/>
      <c r="K19" s="29"/>
      <c r="L19" s="29"/>
      <c r="M19" s="29"/>
      <c r="N19" s="29"/>
      <c r="O19" s="47" t="s">
        <v>53</v>
      </c>
      <c r="P19" s="32"/>
      <c r="Q19" s="8"/>
      <c r="R19" s="45">
        <f>MIN(R14:R18)</f>
        <v>192.30162120262892</v>
      </c>
    </row>
    <row r="20" spans="1:18" ht="21.75" customHeight="1">
      <c r="A20" s="5" t="s">
        <v>68</v>
      </c>
      <c r="B20" s="20"/>
      <c r="C20" s="40"/>
      <c r="D20" s="40"/>
      <c r="E20" s="23"/>
      <c r="F20" s="20"/>
      <c r="G20" s="23"/>
      <c r="H20" s="20"/>
      <c r="I20" s="29"/>
      <c r="J20" s="29"/>
      <c r="K20" s="29"/>
      <c r="L20" s="29"/>
      <c r="M20" s="29"/>
      <c r="N20" s="29"/>
      <c r="O20" s="31"/>
      <c r="P20" s="32"/>
      <c r="Q20" s="33"/>
      <c r="R20" s="41"/>
    </row>
    <row r="21" spans="1:19" s="18" customFormat="1" ht="12.75">
      <c r="A21" s="4" t="s">
        <v>6</v>
      </c>
      <c r="B21" s="21">
        <v>25</v>
      </c>
      <c r="C21" s="6">
        <v>3.5</v>
      </c>
      <c r="D21" s="25">
        <f>D$7</f>
        <v>0.35</v>
      </c>
      <c r="E21" s="48">
        <v>0.044</v>
      </c>
      <c r="F21" s="21">
        <v>6</v>
      </c>
      <c r="G21" s="6">
        <v>5.4</v>
      </c>
      <c r="H21" s="46" t="str">
        <f>IF(R21=R$30,"OPTIMÁLNÍ","----")</f>
        <v>----</v>
      </c>
      <c r="I21" s="35">
        <f>G21/((3.14*(B21+2*F21)^2/4-3.14*B21^2/4)/1000000)</f>
        <v>9245.9420587631</v>
      </c>
      <c r="J21" s="36">
        <f>PI()/((1/(2*D21)*LN(B21/(B21-2*C21)))+(1/('Zadání parametrů'!D$12*(B21)/1000)))*('Zadání parametrů'!D$8-'Zadání parametrů'!D$7)</f>
        <v>31.631785182193607</v>
      </c>
      <c r="K21" s="37">
        <f>J21/1000*'Zadání parametrů'!D$6*'Zadání parametrů'!$D$5</f>
        <v>184.7296254640107</v>
      </c>
      <c r="L21" s="37">
        <f>K21*'Zadání parametrů'!$D$15</f>
        <v>272.6616906376137</v>
      </c>
      <c r="M21" s="36">
        <f>PI()/((1/(2*D21)*LN(B21/(B21-2*C21)))+(1/(2*E21)*LN((B21+2*F21)/B21))+(1/('Zadání parametrů'!D$12*(B21+2*F21)/1000)))*('Zadání parametrů'!D$8-'Zadání parametrů'!D$7)</f>
        <v>18.535641361703462</v>
      </c>
      <c r="N21" s="37">
        <f>M21/1000*'Zadání parametrů'!D$6*'Zadání parametrů'!$D$5</f>
        <v>108.2481455523482</v>
      </c>
      <c r="O21" s="37">
        <f>N21*'Zadání parametrů'!$D$15</f>
        <v>159.77471020445458</v>
      </c>
      <c r="P21" s="38">
        <f>L21-O21</f>
        <v>112.8869804331591</v>
      </c>
      <c r="Q21" s="8">
        <f>G21/P21*365</f>
        <v>17.459940840272882</v>
      </c>
      <c r="R21" s="43">
        <f>(O21*'Zadání parametrů'!$D$4)+G21</f>
        <v>324.94942040890913</v>
      </c>
      <c r="S21" s="44"/>
    </row>
    <row r="22" spans="1:18" ht="12.75">
      <c r="A22" s="4" t="s">
        <v>6</v>
      </c>
      <c r="B22" s="22">
        <f aca="true" t="shared" si="2" ref="B22:C25">B$21</f>
        <v>25</v>
      </c>
      <c r="C22" s="59">
        <f t="shared" si="2"/>
        <v>3.5</v>
      </c>
      <c r="D22" s="25">
        <f>D$7</f>
        <v>0.35</v>
      </c>
      <c r="E22" s="25">
        <f>E21</f>
        <v>0.044</v>
      </c>
      <c r="F22" s="21">
        <v>9</v>
      </c>
      <c r="G22" s="6">
        <v>8.4</v>
      </c>
      <c r="H22" s="46" t="str">
        <f aca="true" t="shared" si="3" ref="H22:H29">IF(R22=R$30,"OPTIMÁLNÍ","----")</f>
        <v>----</v>
      </c>
      <c r="I22" s="35">
        <f>G22/((3.14*(B22+2*F22)^2/4-3.14*B22^2/4)/1000000)</f>
        <v>8742.350443362056</v>
      </c>
      <c r="J22" s="36">
        <f>PI()/((1/(2*D22)*LN(B22/(B22-2*C22)))+(1/('Zadání parametrů'!D$12*(B22)/1000)))*('Zadání parametrů'!D$8-'Zadání parametrů'!D$7)</f>
        <v>31.631785182193607</v>
      </c>
      <c r="K22" s="37">
        <f>J22/1000*'Zadání parametrů'!D$6*'Zadání parametrů'!$D$5</f>
        <v>184.7296254640107</v>
      </c>
      <c r="L22" s="37">
        <f>K22*'Zadání parametrů'!$D$15</f>
        <v>272.6616906376137</v>
      </c>
      <c r="M22" s="36">
        <f>PI()/((1/(2*D22)*LN(B22/(B22-2*C22)))+(1/(2*E22)*LN((B22+2*F22)/B22))+(1/('Zadání parametrů'!D$12*(B22+2*F22)/1000)))*('Zadání parametrů'!D$8-'Zadání parametrů'!D$7)</f>
        <v>15.782229262812908</v>
      </c>
      <c r="N22" s="37">
        <f>M22/1000*'Zadání parametrů'!D$6*'Zadání parametrů'!$D$5</f>
        <v>92.16821889482739</v>
      </c>
      <c r="O22" s="37">
        <f>N22*'Zadání parametrů'!$D$15</f>
        <v>136.0406720026469</v>
      </c>
      <c r="P22" s="38">
        <f>L22-O22</f>
        <v>136.6210186349668</v>
      </c>
      <c r="Q22" s="8">
        <f>G22/P22*365</f>
        <v>22.44164207406435</v>
      </c>
      <c r="R22" s="43">
        <f>(O22*'Zadání parametrů'!$D$4)+G22</f>
        <v>280.48134400529375</v>
      </c>
    </row>
    <row r="23" spans="1:18" ht="12.75">
      <c r="A23" s="4" t="s">
        <v>6</v>
      </c>
      <c r="B23" s="22">
        <f t="shared" si="2"/>
        <v>25</v>
      </c>
      <c r="C23" s="59">
        <f t="shared" si="2"/>
        <v>3.5</v>
      </c>
      <c r="D23" s="25">
        <f>D$7</f>
        <v>0.35</v>
      </c>
      <c r="E23" s="25">
        <f>E22</f>
        <v>0.044</v>
      </c>
      <c r="F23" s="27">
        <v>13</v>
      </c>
      <c r="G23" s="6">
        <v>15.9</v>
      </c>
      <c r="H23" s="46" t="str">
        <f t="shared" si="3"/>
        <v>----</v>
      </c>
      <c r="I23" s="35">
        <f>G23/((3.14*(B23+2*F23)^2/4-3.14*B23^2/4)/1000000)</f>
        <v>10250.393254080816</v>
      </c>
      <c r="J23" s="36">
        <f>PI()/((1/(2*D23)*LN(B23/(B23-2*C23)))+(1/('Zadání parametrů'!D$12*(B23)/1000)))*('Zadání parametrů'!D$8-'Zadání parametrů'!D$7)</f>
        <v>31.631785182193607</v>
      </c>
      <c r="K23" s="37">
        <f>J23/1000*'Zadání parametrů'!D$6*'Zadání parametrů'!$D$5</f>
        <v>184.7296254640107</v>
      </c>
      <c r="L23" s="37">
        <f>K23*'Zadání parametrů'!$D$15</f>
        <v>272.6616906376137</v>
      </c>
      <c r="M23" s="36">
        <f>PI()/((1/(2*D23)*LN(B23/(B23-2*C23)))+(1/(2*E23)*LN((B23+2*F23)/B23))+(1/('Zadání parametrů'!D$12*(B23+2*F23)/1000)))*('Zadání parametrů'!D$8-'Zadání parametrů'!D$7)</f>
        <v>13.423342832258607</v>
      </c>
      <c r="N23" s="37">
        <f>M23/1000*'Zadání parametrů'!D$6*'Zadání parametrů'!$D$5</f>
        <v>78.39232214039026</v>
      </c>
      <c r="O23" s="37">
        <f>N23*'Zadání parametrů'!$D$15</f>
        <v>115.70739145991215</v>
      </c>
      <c r="P23" s="38">
        <f>L23-O23</f>
        <v>156.95429917770153</v>
      </c>
      <c r="Q23" s="8">
        <f>G23/P23*365</f>
        <v>36.97573134603567</v>
      </c>
      <c r="R23" s="43">
        <f>(O23*'Zadání parametrů'!$D$4)+G23</f>
        <v>247.3147829198243</v>
      </c>
    </row>
    <row r="24" spans="1:18" ht="12.75">
      <c r="A24" s="4" t="s">
        <v>6</v>
      </c>
      <c r="B24" s="22">
        <f t="shared" si="2"/>
        <v>25</v>
      </c>
      <c r="C24" s="59">
        <f t="shared" si="2"/>
        <v>3.5</v>
      </c>
      <c r="D24" s="25">
        <f>D$7</f>
        <v>0.35</v>
      </c>
      <c r="E24" s="25">
        <f>E23</f>
        <v>0.044</v>
      </c>
      <c r="F24" s="21">
        <v>20</v>
      </c>
      <c r="G24" s="48">
        <v>29.8</v>
      </c>
      <c r="H24" s="46" t="str">
        <f t="shared" si="3"/>
        <v>----</v>
      </c>
      <c r="I24" s="35">
        <f>G24/((3.14*(B24+2*F24)^2/4-3.14*B24^2/4)/1000000)</f>
        <v>10544.939844302902</v>
      </c>
      <c r="J24" s="36">
        <f>PI()/((1/(2*D24)*LN(B24/(B24-2*C24)))+(1/('Zadání parametrů'!D$12*(B24)/1000)))*('Zadání parametrů'!D$8-'Zadání parametrů'!D$7)</f>
        <v>31.631785182193607</v>
      </c>
      <c r="K24" s="37">
        <f>J24/1000*'Zadání parametrů'!D$6*'Zadání parametrů'!$D$5</f>
        <v>184.7296254640107</v>
      </c>
      <c r="L24" s="37">
        <f>K24*'Zadání parametrů'!$D$15</f>
        <v>272.6616906376137</v>
      </c>
      <c r="M24" s="36">
        <f>PI()/((1/(2*D24)*LN(B24/(B24-2*C24)))+(1/(2*E24)*LN((B24+2*F24)/B24))+(1/('Zadání parametrů'!D$12*(B24+2*F24)/1000)))*('Zadání parametrů'!D$8-'Zadání parametrů'!D$7)</f>
        <v>10.988143414316449</v>
      </c>
      <c r="N24" s="37">
        <f>M24/1000*'Zadání parametrů'!D$6*'Zadání parametrů'!$D$5</f>
        <v>64.17075753960806</v>
      </c>
      <c r="O24" s="37">
        <f>N24*'Zadání parametrů'!$D$15</f>
        <v>94.71630333411086</v>
      </c>
      <c r="P24" s="38">
        <f>L24-O24</f>
        <v>177.9453873035028</v>
      </c>
      <c r="Q24" s="8">
        <f>G24/P24*365</f>
        <v>61.125495663724294</v>
      </c>
      <c r="R24" s="43">
        <f>(O24*'Zadání parametrů'!$D$4)+G24</f>
        <v>219.23260666822173</v>
      </c>
    </row>
    <row r="25" spans="1:18" ht="12.75">
      <c r="A25" s="4" t="s">
        <v>6</v>
      </c>
      <c r="B25" s="22">
        <f t="shared" si="2"/>
        <v>25</v>
      </c>
      <c r="C25" s="59">
        <f t="shared" si="2"/>
        <v>3.5</v>
      </c>
      <c r="D25" s="25">
        <f>D$7</f>
        <v>0.35</v>
      </c>
      <c r="E25" s="25">
        <f>E24</f>
        <v>0.044</v>
      </c>
      <c r="F25" s="21">
        <v>25</v>
      </c>
      <c r="G25" s="6">
        <v>48</v>
      </c>
      <c r="H25" s="46" t="str">
        <f t="shared" si="3"/>
        <v>----</v>
      </c>
      <c r="I25" s="35">
        <f>G25/((3.14*(B25+2*F25)^2/4-3.14*B25^2/4)/1000000)</f>
        <v>12229.299363057326</v>
      </c>
      <c r="J25" s="36">
        <f>PI()/((1/(2*D25)*LN(B25/(B25-2*C25)))+(1/('Zadání parametrů'!D$12*(B25)/1000)))*('Zadání parametrů'!D$8-'Zadání parametrů'!D$7)</f>
        <v>31.631785182193607</v>
      </c>
      <c r="K25" s="37">
        <f>J25/1000*'Zadání parametrů'!D$6*'Zadání parametrů'!$D$5</f>
        <v>184.7296254640107</v>
      </c>
      <c r="L25" s="37">
        <f>K25*'Zadání parametrů'!$D$15</f>
        <v>272.6616906376137</v>
      </c>
      <c r="M25" s="36">
        <f>PI()/((1/(2*D25)*LN(B25/(B25-2*C25)))+(1/(2*E25)*LN((B25+2*F25)/B25))+(1/('Zadání parametrů'!D$12*(B25+2*F25)/1000)))*('Zadání parametrů'!D$8-'Zadání parametrů'!D$7)</f>
        <v>9.895226440550099</v>
      </c>
      <c r="N25" s="37">
        <f>M25/1000*'Zadání parametrů'!D$6*'Zadání parametrů'!$D$5</f>
        <v>57.78812241281258</v>
      </c>
      <c r="O25" s="37">
        <f>N25*'Zadání parametrů'!$D$15</f>
        <v>85.29550750873241</v>
      </c>
      <c r="P25" s="38">
        <f>L25-O25</f>
        <v>187.36618312888126</v>
      </c>
      <c r="Q25" s="8">
        <f>G25/P25*365</f>
        <v>93.50673481963784</v>
      </c>
      <c r="R25" s="43">
        <f>(O25*'Zadání parametrů'!$D$4)+G25</f>
        <v>218.59101501746483</v>
      </c>
    </row>
    <row r="26" spans="1:18" ht="12.75">
      <c r="A26" s="4"/>
      <c r="B26" s="22"/>
      <c r="C26" s="59"/>
      <c r="D26" s="25"/>
      <c r="E26" s="25"/>
      <c r="F26" s="21"/>
      <c r="G26" s="6"/>
      <c r="H26" s="46"/>
      <c r="I26" s="35"/>
      <c r="J26" s="36"/>
      <c r="K26" s="37"/>
      <c r="L26" s="37"/>
      <c r="M26" s="36"/>
      <c r="N26" s="37"/>
      <c r="O26" s="37"/>
      <c r="P26" s="38"/>
      <c r="Q26" s="8"/>
      <c r="R26" s="43"/>
    </row>
    <row r="27" spans="1:18" ht="12.75">
      <c r="A27" s="4" t="s">
        <v>15</v>
      </c>
      <c r="B27" s="22">
        <f aca="true" t="shared" si="4" ref="B27:C29">B$21</f>
        <v>25</v>
      </c>
      <c r="C27" s="59">
        <f t="shared" si="4"/>
        <v>3.5</v>
      </c>
      <c r="D27" s="25">
        <f>D$7</f>
        <v>0.35</v>
      </c>
      <c r="E27" s="48">
        <v>0.038</v>
      </c>
      <c r="F27" s="21">
        <v>20</v>
      </c>
      <c r="G27" s="6">
        <v>72</v>
      </c>
      <c r="H27" s="46" t="str">
        <f t="shared" si="3"/>
        <v>----</v>
      </c>
      <c r="I27" s="35">
        <f>G27/((3.14*(B27+2*F27)^2/4-3.14*B27^2/4)/1000000)</f>
        <v>25477.707006369426</v>
      </c>
      <c r="J27" s="36">
        <f>PI()/((1/(2*D27)*LN(B27/(B27-2*C27)))+(1/('Zadání parametrů'!D$12*(B27)/1000)))*('Zadání parametrů'!D$8-'Zadání parametrů'!D$7)</f>
        <v>31.631785182193607</v>
      </c>
      <c r="K27" s="37">
        <f>J27/1000*'Zadání parametrů'!D$6*'Zadání parametrů'!$D$5</f>
        <v>184.7296254640107</v>
      </c>
      <c r="L27" s="37">
        <f>K27*'Zadání parametrů'!$D$15</f>
        <v>272.6616906376137</v>
      </c>
      <c r="M27" s="36">
        <f>PI()/((1/(2*D27)*LN(B27/(B27-2*C27)))+(1/(2*E27)*LN((B27+2*F27)/B27))+(1/('Zadání parametrů'!D$12*(B27+2*F27)/1000)))*('Zadání parametrů'!D$8-'Zadání parametrů'!D$7)</f>
        <v>9.696092684172445</v>
      </c>
      <c r="N27" s="37">
        <f>M27/1000*'Zadání parametrů'!D$6*'Zadání parametrů'!$D$5</f>
        <v>56.62518127556707</v>
      </c>
      <c r="O27" s="37">
        <f>N27*'Zadání parametrů'!$D$15</f>
        <v>83.57900158394146</v>
      </c>
      <c r="P27" s="38">
        <f>L27-O27</f>
        <v>189.0826890536722</v>
      </c>
      <c r="Q27" s="8">
        <f>G27/P27*365</f>
        <v>138.9868111751905</v>
      </c>
      <c r="R27" s="43">
        <f>(O27*'Zadání parametrů'!$D$4)+G27</f>
        <v>239.15800316788292</v>
      </c>
    </row>
    <row r="28" spans="1:18" ht="12.75">
      <c r="A28" s="4" t="s">
        <v>15</v>
      </c>
      <c r="B28" s="22">
        <f t="shared" si="4"/>
        <v>25</v>
      </c>
      <c r="C28" s="59">
        <f t="shared" si="4"/>
        <v>3.5</v>
      </c>
      <c r="D28" s="25">
        <f>D$7</f>
        <v>0.35</v>
      </c>
      <c r="E28" s="25">
        <f>E27</f>
        <v>0.038</v>
      </c>
      <c r="F28" s="21">
        <v>25</v>
      </c>
      <c r="G28" s="6">
        <v>76</v>
      </c>
      <c r="H28" s="46" t="str">
        <f t="shared" si="3"/>
        <v>----</v>
      </c>
      <c r="I28" s="35">
        <f>G28/((3.14*(B28+2*F28)^2/4-3.14*B28^2/4)/1000000)</f>
        <v>19363.057324840767</v>
      </c>
      <c r="J28" s="36">
        <f>PI()/((1/(2*D28)*LN(B28/(B28-2*C28)))+(1/('Zadání parametrů'!D$12*(B28)/1000)))*('Zadání parametrů'!D$8-'Zadání parametrů'!D$7)</f>
        <v>31.631785182193607</v>
      </c>
      <c r="K28" s="37">
        <f>J28/1000*'Zadání parametrů'!D$6*'Zadání parametrů'!$D$5</f>
        <v>184.7296254640107</v>
      </c>
      <c r="L28" s="37">
        <f>K28*'Zadání parametrů'!$D$15</f>
        <v>272.6616906376137</v>
      </c>
      <c r="M28" s="36">
        <f>PI()/((1/(2*D28)*LN(B28/(B28-2*C28)))+(1/(2*E28)*LN((B28+2*F28)/B28))+(1/('Zadání parametrů'!D$12*(B28+2*F28)/1000)))*('Zadání parametrů'!D$8-'Zadání parametrů'!D$7)</f>
        <v>8.695487585933755</v>
      </c>
      <c r="N28" s="37">
        <f>M28/1000*'Zadání parametrů'!D$6*'Zadání parametrů'!$D$5</f>
        <v>50.78164750185313</v>
      </c>
      <c r="O28" s="37">
        <f>N28*'Zadání parametrů'!$D$15</f>
        <v>74.95392158371567</v>
      </c>
      <c r="P28" s="38">
        <f>L28-O28</f>
        <v>197.707769053898</v>
      </c>
      <c r="Q28" s="8">
        <f>G28/P28*365</f>
        <v>140.30809276107746</v>
      </c>
      <c r="R28" s="43">
        <f>(O28*'Zadání parametrů'!$D$4)+G28</f>
        <v>225.90784316743134</v>
      </c>
    </row>
    <row r="29" spans="1:18" ht="12.75">
      <c r="A29" s="4" t="s">
        <v>15</v>
      </c>
      <c r="B29" s="22">
        <f t="shared" si="4"/>
        <v>25</v>
      </c>
      <c r="C29" s="59">
        <f t="shared" si="4"/>
        <v>3.5</v>
      </c>
      <c r="D29" s="25">
        <f>D$7</f>
        <v>0.35</v>
      </c>
      <c r="E29" s="25">
        <f>E28</f>
        <v>0.038</v>
      </c>
      <c r="F29" s="21">
        <v>30</v>
      </c>
      <c r="G29" s="6">
        <v>81</v>
      </c>
      <c r="H29" s="46" t="str">
        <f t="shared" si="3"/>
        <v>OPTIMÁLNÍ</v>
      </c>
      <c r="I29" s="35">
        <f>G29/((3.14*(B29+2*F29)^2/4-3.14*B29^2/4)/1000000)</f>
        <v>15634.04748118124</v>
      </c>
      <c r="J29" s="36">
        <f>PI()/((1/(2*D29)*LN(B29/(B29-2*C29)))+(1/('Zadání parametrů'!D$12*(B29)/1000)))*('Zadání parametrů'!D$8-'Zadání parametrů'!D$7)</f>
        <v>31.631785182193607</v>
      </c>
      <c r="K29" s="37">
        <f>J29/1000*'Zadání parametrů'!D$6*'Zadání parametrů'!$D$5</f>
        <v>184.7296254640107</v>
      </c>
      <c r="L29" s="37">
        <f>K29*'Zadání parametrů'!$D$15</f>
        <v>272.6616906376137</v>
      </c>
      <c r="M29" s="36">
        <f>PI()/((1/(2*D29)*LN(B29/(B29-2*C29)))+(1/(2*E29)*LN((B29+2*F29)/B29))+(1/('Zadání parametrů'!D$12*(B29+2*F29)/1000)))*('Zadání parametrů'!D$8-'Zadání parametrů'!D$7)</f>
        <v>7.965467007949116</v>
      </c>
      <c r="N29" s="37">
        <f>M29/1000*'Zadání parametrů'!D$6*'Zadání parametrů'!$D$5</f>
        <v>46.518327326422835</v>
      </c>
      <c r="O29" s="37">
        <f>N29*'Zadání parametrů'!$D$15</f>
        <v>68.66124338528161</v>
      </c>
      <c r="P29" s="38">
        <f>L29-O29</f>
        <v>204.00044725233207</v>
      </c>
      <c r="Q29" s="8">
        <f>G29/P29*365</f>
        <v>144.92615285019684</v>
      </c>
      <c r="R29" s="43">
        <f>(O29*'Zadání parametrů'!$D$4)+G29</f>
        <v>218.32248677056322</v>
      </c>
    </row>
    <row r="30" spans="1:18" ht="15.75" customHeight="1">
      <c r="A30" s="40"/>
      <c r="B30" s="20"/>
      <c r="C30" s="23"/>
      <c r="D30" s="23"/>
      <c r="E30" s="23"/>
      <c r="F30" s="20"/>
      <c r="G30" s="23"/>
      <c r="H30" s="20"/>
      <c r="I30" s="29"/>
      <c r="J30" s="29"/>
      <c r="K30" s="29"/>
      <c r="L30" s="29"/>
      <c r="M30" s="29"/>
      <c r="N30" s="29"/>
      <c r="O30" s="47" t="s">
        <v>53</v>
      </c>
      <c r="P30" s="32"/>
      <c r="Q30" s="8"/>
      <c r="R30" s="45">
        <f>MIN(R21:R29)</f>
        <v>218.32248677056322</v>
      </c>
    </row>
    <row r="31" spans="1:18" ht="21.75" customHeight="1">
      <c r="A31" s="5" t="s">
        <v>69</v>
      </c>
      <c r="B31" s="20"/>
      <c r="C31" s="40"/>
      <c r="D31" s="40"/>
      <c r="E31" s="23"/>
      <c r="F31" s="20"/>
      <c r="G31" s="23"/>
      <c r="H31" s="20"/>
      <c r="I31" s="29"/>
      <c r="J31" s="29"/>
      <c r="K31" s="29"/>
      <c r="L31" s="29"/>
      <c r="M31" s="29"/>
      <c r="N31" s="29"/>
      <c r="O31" s="31"/>
      <c r="P31" s="32"/>
      <c r="Q31" s="33"/>
      <c r="R31" s="41"/>
    </row>
    <row r="32" spans="1:18" ht="12.75">
      <c r="A32" s="4" t="s">
        <v>6</v>
      </c>
      <c r="B32" s="21">
        <v>32</v>
      </c>
      <c r="C32" s="6">
        <v>4.4</v>
      </c>
      <c r="D32" s="25">
        <f>D$7</f>
        <v>0.35</v>
      </c>
      <c r="E32" s="48">
        <v>0.044</v>
      </c>
      <c r="F32" s="21">
        <v>6</v>
      </c>
      <c r="G32" s="6">
        <v>6.3</v>
      </c>
      <c r="H32" s="46" t="str">
        <f>IF(R32=R$42,"OPTIMÁLNÍ","----")</f>
        <v>----</v>
      </c>
      <c r="I32" s="35">
        <f>G32/((3.14*(B32+2*F32)^2/4-3.14*B32^2/4)/1000000)</f>
        <v>8799.86590680523</v>
      </c>
      <c r="J32" s="36">
        <f>PI()/((1/(2*D32)*LN(B32/(B32-2*C32)))+(1/('Zadání parametrů'!D$12*(B32)/1000)))*('Zadání parametrů'!D$8-'Zadání parametrů'!D$7)</f>
        <v>39.440761414435535</v>
      </c>
      <c r="K32" s="37">
        <f>J32/1000*'Zadání parametrů'!D$6*'Zadání parametrů'!$D$5</f>
        <v>230.3340466603035</v>
      </c>
      <c r="L32" s="37">
        <f>K32*'Zadání parametrů'!$D$15</f>
        <v>339.97400479782146</v>
      </c>
      <c r="M32" s="36">
        <f>PI()/((1/(2*D32)*LN(B32/(B32-2*C32)))+(1/(2*E32)*LN((B32+2*F32)/B32))+(1/('Zadání parametrů'!D$12*(B32+2*F32)/1000)))*('Zadání parametrů'!D$8-'Zadání parametrů'!D$7)</f>
        <v>22.260012954016506</v>
      </c>
      <c r="N32" s="37">
        <f>M32/1000*'Zadání parametrů'!D$6*'Zadání parametrů'!$D$5</f>
        <v>129.9984756514564</v>
      </c>
      <c r="O32" s="37">
        <f>N32*'Zadání parametrů'!$D$15</f>
        <v>191.8782873207542</v>
      </c>
      <c r="P32" s="38">
        <f>L32-O32</f>
        <v>148.09571747706727</v>
      </c>
      <c r="Q32" s="8">
        <f>G32/P32*365</f>
        <v>15.52712015697604</v>
      </c>
      <c r="R32" s="43">
        <f>(O32*'Zadání parametrů'!$D$4)+G32</f>
        <v>390.0565746415084</v>
      </c>
    </row>
    <row r="33" spans="1:18" ht="12.75">
      <c r="A33" s="4" t="s">
        <v>6</v>
      </c>
      <c r="B33" s="22">
        <f aca="true" t="shared" si="5" ref="B33:C36">B$32</f>
        <v>32</v>
      </c>
      <c r="C33" s="59">
        <f t="shared" si="5"/>
        <v>4.4</v>
      </c>
      <c r="D33" s="25">
        <f>D$7</f>
        <v>0.35</v>
      </c>
      <c r="E33" s="25">
        <f>E32</f>
        <v>0.044</v>
      </c>
      <c r="F33" s="21">
        <v>9</v>
      </c>
      <c r="G33" s="6">
        <v>9.9</v>
      </c>
      <c r="H33" s="46" t="str">
        <f aca="true" t="shared" si="6" ref="H33:H41">IF(R33=R$42,"OPTIMÁLNÍ","----")</f>
        <v>----</v>
      </c>
      <c r="I33" s="35">
        <f>G33/((3.14*(B33+2*F33)^2/4-3.14*B33^2/4)/1000000)</f>
        <v>8544.352959453163</v>
      </c>
      <c r="J33" s="36">
        <f>PI()/((1/(2*D33)*LN(B33/(B33-2*C33)))+(1/('Zadání parametrů'!D$12*(B33)/1000)))*('Zadání parametrů'!D$8-'Zadání parametrů'!D$7)</f>
        <v>39.440761414435535</v>
      </c>
      <c r="K33" s="37">
        <f>J33/1000*'Zadání parametrů'!D$6*'Zadání parametrů'!$D$5</f>
        <v>230.3340466603035</v>
      </c>
      <c r="L33" s="37">
        <f>K33*'Zadání parametrů'!$D$15</f>
        <v>339.97400479782146</v>
      </c>
      <c r="M33" s="36">
        <f>PI()/((1/(2*D33)*LN(B33/(B33-2*C33)))+(1/(2*E33)*LN((B33+2*F33)/B33))+(1/('Zadání parametrů'!D$12*(B33+2*F33)/1000)))*('Zadání parametrů'!D$8-'Zadání parametrů'!D$7)</f>
        <v>18.77234021675634</v>
      </c>
      <c r="N33" s="37">
        <f>M33/1000*'Zadání parametrů'!D$6*'Zadání parametrů'!$D$5</f>
        <v>109.63046686585703</v>
      </c>
      <c r="O33" s="37">
        <f>N33*'Zadání parametrů'!$D$15</f>
        <v>161.81502217606712</v>
      </c>
      <c r="P33" s="38">
        <f>L33-O33</f>
        <v>178.15898262175435</v>
      </c>
      <c r="Q33" s="8">
        <f>G33/P33*365</f>
        <v>20.282446311852528</v>
      </c>
      <c r="R33" s="43">
        <f>(O33*'Zadání parametrů'!$D$4)+G33</f>
        <v>333.5300443521342</v>
      </c>
    </row>
    <row r="34" spans="1:18" ht="12.75">
      <c r="A34" s="4" t="s">
        <v>6</v>
      </c>
      <c r="B34" s="22">
        <f t="shared" si="5"/>
        <v>32</v>
      </c>
      <c r="C34" s="59">
        <f t="shared" si="5"/>
        <v>4.4</v>
      </c>
      <c r="D34" s="25">
        <f>D$7</f>
        <v>0.35</v>
      </c>
      <c r="E34" s="25">
        <f>E33</f>
        <v>0.044</v>
      </c>
      <c r="F34" s="27">
        <v>13</v>
      </c>
      <c r="G34" s="48">
        <v>19.2</v>
      </c>
      <c r="H34" s="46" t="str">
        <f t="shared" si="6"/>
        <v>----</v>
      </c>
      <c r="I34" s="35">
        <f>G34/((3.14*(B34+2*F34)^2/4-3.14*B34^2/4)/1000000)</f>
        <v>10452.392617997713</v>
      </c>
      <c r="J34" s="36">
        <f>PI()/((1/(2*D34)*LN(B34/(B34-2*C34)))+(1/('Zadání parametrů'!D$12*(B34)/1000)))*('Zadání parametrů'!D$8-'Zadání parametrů'!D$7)</f>
        <v>39.440761414435535</v>
      </c>
      <c r="K34" s="37">
        <f>J34/1000*'Zadání parametrů'!D$6*'Zadání parametrů'!$D$5</f>
        <v>230.3340466603035</v>
      </c>
      <c r="L34" s="37">
        <f>K34*'Zadání parametrů'!$D$15</f>
        <v>339.97400479782146</v>
      </c>
      <c r="M34" s="36">
        <f>PI()/((1/(2*D34)*LN(B34/(B34-2*C34)))+(1/(2*E34)*LN((B34+2*F34)/B34))+(1/('Zadání parametrů'!D$12*(B34+2*F34)/1000)))*('Zadání parametrů'!D$8-'Zadání parametrů'!D$7)</f>
        <v>15.81059436188788</v>
      </c>
      <c r="N34" s="37">
        <f>M34/1000*'Zadání parametrů'!D$6*'Zadání parametrů'!$D$5</f>
        <v>92.33387107342521</v>
      </c>
      <c r="O34" s="37">
        <f>N34*'Zadání parametrů'!$D$15</f>
        <v>136.2851753028665</v>
      </c>
      <c r="P34" s="38">
        <f>L34-O34</f>
        <v>203.68882949495497</v>
      </c>
      <c r="Q34" s="8">
        <f>G34/P34*365</f>
        <v>34.40542133496612</v>
      </c>
      <c r="R34" s="43">
        <f>(O34*'Zadání parametrů'!$D$4)+G34</f>
        <v>291.770350605733</v>
      </c>
    </row>
    <row r="35" spans="1:18" ht="12.75">
      <c r="A35" s="4" t="s">
        <v>6</v>
      </c>
      <c r="B35" s="22">
        <f t="shared" si="5"/>
        <v>32</v>
      </c>
      <c r="C35" s="59">
        <f t="shared" si="5"/>
        <v>4.4</v>
      </c>
      <c r="D35" s="25">
        <f>D$7</f>
        <v>0.35</v>
      </c>
      <c r="E35" s="25">
        <f>E34</f>
        <v>0.044</v>
      </c>
      <c r="F35" s="21">
        <v>20</v>
      </c>
      <c r="G35" s="6">
        <v>35</v>
      </c>
      <c r="H35" s="46" t="str">
        <f t="shared" si="6"/>
        <v>----</v>
      </c>
      <c r="I35" s="35">
        <f>G35/((3.14*(B35+2*F35)^2/4-3.14*B35^2/4)/1000000)</f>
        <v>10717.785399314062</v>
      </c>
      <c r="J35" s="36">
        <f>PI()/((1/(2*D35)*LN(B35/(B35-2*C35)))+(1/('Zadání parametrů'!D$12*(B35)/1000)))*('Zadání parametrů'!D$8-'Zadání parametrů'!D$7)</f>
        <v>39.440761414435535</v>
      </c>
      <c r="K35" s="37">
        <f>J35/1000*'Zadání parametrů'!D$6*'Zadání parametrů'!$D$5</f>
        <v>230.3340466603035</v>
      </c>
      <c r="L35" s="37">
        <f>K35*'Zadání parametrů'!$D$15</f>
        <v>339.97400479782146</v>
      </c>
      <c r="M35" s="36">
        <f>PI()/((1/(2*D35)*LN(B35/(B35-2*C35)))+(1/(2*E35)*LN((B35+2*F35)/B35))+(1/('Zadání parametrů'!D$12*(B35+2*F35)/1000)))*('Zadání parametrů'!D$8-'Zadání parametrů'!D$7)</f>
        <v>12.778308620250243</v>
      </c>
      <c r="N35" s="37">
        <f>M35/1000*'Zadání parametrů'!D$6*'Zadání parametrů'!$D$5</f>
        <v>74.62532234226143</v>
      </c>
      <c r="O35" s="37">
        <f>N35*'Zadání parametrů'!$D$15</f>
        <v>110.14728418957363</v>
      </c>
      <c r="P35" s="38">
        <f>L35-O35</f>
        <v>229.82672060824785</v>
      </c>
      <c r="Q35" s="8">
        <f>G35/P35*365</f>
        <v>55.585355637457326</v>
      </c>
      <c r="R35" s="43">
        <f>(O35*'Zadání parametrů'!$D$4)+G35</f>
        <v>255.29456837914725</v>
      </c>
    </row>
    <row r="36" spans="1:18" ht="12.75">
      <c r="A36" s="4" t="s">
        <v>6</v>
      </c>
      <c r="B36" s="22">
        <f t="shared" si="5"/>
        <v>32</v>
      </c>
      <c r="C36" s="59">
        <f t="shared" si="5"/>
        <v>4.4</v>
      </c>
      <c r="D36" s="25">
        <f>D$7</f>
        <v>0.35</v>
      </c>
      <c r="E36" s="25">
        <f>E35</f>
        <v>0.044</v>
      </c>
      <c r="F36" s="21">
        <v>25</v>
      </c>
      <c r="G36" s="6">
        <v>52</v>
      </c>
      <c r="H36" s="46" t="str">
        <f t="shared" si="6"/>
        <v>----</v>
      </c>
      <c r="I36" s="35">
        <f>G36/((3.14*(B36+2*F36)^2/4-3.14*B36^2/4)/1000000)</f>
        <v>11621.410213431667</v>
      </c>
      <c r="J36" s="36">
        <f>PI()/((1/(2*D36)*LN(B36/(B36-2*C36)))+(1/('Zadání parametrů'!D$12*(B36)/1000)))*('Zadání parametrů'!D$8-'Zadání parametrů'!D$7)</f>
        <v>39.440761414435535</v>
      </c>
      <c r="K36" s="37">
        <f>J36/1000*'Zadání parametrů'!D$6*'Zadání parametrů'!$D$5</f>
        <v>230.3340466603035</v>
      </c>
      <c r="L36" s="37">
        <f>K36*'Zadání parametrů'!$D$15</f>
        <v>339.97400479782146</v>
      </c>
      <c r="M36" s="36">
        <f>PI()/((1/(2*D36)*LN(B36/(B36-2*C36)))+(1/(2*E36)*LN((B36+2*F36)/B36))+(1/('Zadání parametrů'!D$12*(B36+2*F36)/1000)))*('Zadání parametrů'!D$8-'Zadání parametrů'!D$7)</f>
        <v>11.426826600690415</v>
      </c>
      <c r="N36" s="37">
        <f>M36/1000*'Zadání parametrů'!D$6*'Zadání parametrů'!$D$5</f>
        <v>66.73266734803202</v>
      </c>
      <c r="O36" s="37">
        <f>N36*'Zadání parametrů'!$D$15</f>
        <v>98.49769279923512</v>
      </c>
      <c r="P36" s="38">
        <f>L36-O36</f>
        <v>241.47631199858634</v>
      </c>
      <c r="Q36" s="8">
        <f>G36/P36*365</f>
        <v>78.5998421249332</v>
      </c>
      <c r="R36" s="43">
        <f>(O36*'Zadání parametrů'!$D$4)+G36</f>
        <v>248.99538559847025</v>
      </c>
    </row>
    <row r="37" spans="1:18" ht="12.75">
      <c r="A37" s="4"/>
      <c r="B37" s="22"/>
      <c r="C37" s="59"/>
      <c r="D37" s="25"/>
      <c r="E37" s="25"/>
      <c r="F37" s="21"/>
      <c r="G37" s="6"/>
      <c r="H37" s="46"/>
      <c r="I37" s="35"/>
      <c r="J37" s="36"/>
      <c r="K37" s="37"/>
      <c r="L37" s="37"/>
      <c r="M37" s="36"/>
      <c r="N37" s="37"/>
      <c r="O37" s="37"/>
      <c r="P37" s="38"/>
      <c r="Q37" s="8"/>
      <c r="R37" s="43"/>
    </row>
    <row r="38" spans="1:18" ht="12.75">
      <c r="A38" s="4" t="s">
        <v>15</v>
      </c>
      <c r="B38" s="22">
        <f aca="true" t="shared" si="7" ref="B38:C41">B$32</f>
        <v>32</v>
      </c>
      <c r="C38" s="59">
        <f t="shared" si="7"/>
        <v>4.4</v>
      </c>
      <c r="D38" s="25">
        <f>D$7</f>
        <v>0.35</v>
      </c>
      <c r="E38" s="48">
        <v>0.038</v>
      </c>
      <c r="F38" s="21">
        <v>20</v>
      </c>
      <c r="G38" s="6">
        <v>75</v>
      </c>
      <c r="H38" s="46" t="str">
        <f t="shared" si="6"/>
        <v>----</v>
      </c>
      <c r="I38" s="35">
        <f>G38/((3.14*(B38+2*F38)^2/4-3.14*B38^2/4)/1000000)</f>
        <v>22966.682998530134</v>
      </c>
      <c r="J38" s="36">
        <f>PI()/((1/(2*D38)*LN(B38/(B38-2*C38)))+(1/('Zadání parametrů'!D$12*(B38)/1000)))*('Zadání parametrů'!D$8-'Zadání parametrů'!D$7)</f>
        <v>39.440761414435535</v>
      </c>
      <c r="K38" s="37">
        <f>J38/1000*'Zadání parametrů'!D$6*'Zadání parametrů'!$D$5</f>
        <v>230.3340466603035</v>
      </c>
      <c r="L38" s="37">
        <f>K38*'Zadání parametrů'!$D$15</f>
        <v>339.97400479782146</v>
      </c>
      <c r="M38" s="36">
        <f>PI()/((1/(2*D38)*LN(B38/(B38-2*C38)))+(1/(2*E38)*LN((B38+2*F38)/B38))+(1/('Zadání parametrů'!D$12*(B38+2*F38)/1000)))*('Zadání parametrů'!D$8-'Zadání parametrů'!D$7)</f>
        <v>11.293084393396228</v>
      </c>
      <c r="N38" s="37">
        <f>M38/1000*'Zadání parametrů'!D$6*'Zadání parametrů'!$D$5</f>
        <v>65.95161285743397</v>
      </c>
      <c r="O38" s="37">
        <f>N38*'Zadání parametrů'!$D$15</f>
        <v>97.34485314316137</v>
      </c>
      <c r="P38" s="38">
        <f>L38-O38</f>
        <v>242.6291516546601</v>
      </c>
      <c r="Q38" s="8">
        <f>G38/P38*365</f>
        <v>112.8265083289064</v>
      </c>
      <c r="R38" s="43">
        <f>(O38*'Zadání parametrů'!$D$4)+G38</f>
        <v>269.68970628632275</v>
      </c>
    </row>
    <row r="39" spans="1:18" ht="12.75">
      <c r="A39" s="4" t="s">
        <v>15</v>
      </c>
      <c r="B39" s="22">
        <f t="shared" si="7"/>
        <v>32</v>
      </c>
      <c r="C39" s="59">
        <f t="shared" si="7"/>
        <v>4.4</v>
      </c>
      <c r="D39" s="25">
        <f>D$7</f>
        <v>0.35</v>
      </c>
      <c r="E39" s="25">
        <f>E38</f>
        <v>0.038</v>
      </c>
      <c r="F39" s="21">
        <v>25</v>
      </c>
      <c r="G39" s="6">
        <v>79</v>
      </c>
      <c r="H39" s="46" t="str">
        <f t="shared" si="6"/>
        <v>----</v>
      </c>
      <c r="I39" s="35">
        <f>G39/((3.14*(B39+2*F39)^2/4-3.14*B39^2/4)/1000000)</f>
        <v>17655.603978098112</v>
      </c>
      <c r="J39" s="36">
        <f>PI()/((1/(2*D39)*LN(B39/(B39-2*C39)))+(1/('Zadání parametrů'!D$12*(B39)/1000)))*('Zadání parametrů'!D$8-'Zadání parametrů'!D$7)</f>
        <v>39.440761414435535</v>
      </c>
      <c r="K39" s="37">
        <f>J39/1000*'Zadání parametrů'!D$6*'Zadání parametrů'!$D$5</f>
        <v>230.3340466603035</v>
      </c>
      <c r="L39" s="37">
        <f>K39*'Zadání parametrů'!$D$15</f>
        <v>339.97400479782146</v>
      </c>
      <c r="M39" s="36">
        <f>PI()/((1/(2*D39)*LN(B39/(B39-2*C39)))+(1/(2*E39)*LN((B39+2*F39)/B39))+(1/('Zadání parametrů'!D$12*(B39+2*F39)/1000)))*('Zadání parametrů'!D$8-'Zadání parametrů'!D$7)</f>
        <v>10.05468581607773</v>
      </c>
      <c r="N39" s="37">
        <f>M39/1000*'Zadání parametrů'!D$6*'Zadání parametrů'!$D$5</f>
        <v>58.71936516589395</v>
      </c>
      <c r="O39" s="37">
        <f>N39*'Zadání parametrů'!$D$15</f>
        <v>86.67002566093134</v>
      </c>
      <c r="P39" s="38">
        <f>L39-O39</f>
        <v>253.30397913689012</v>
      </c>
      <c r="Q39" s="8">
        <f>G39/P39*365</f>
        <v>113.83555875534445</v>
      </c>
      <c r="R39" s="43">
        <f>(O39*'Zadání parametrů'!$D$4)+G39</f>
        <v>252.3400513218627</v>
      </c>
    </row>
    <row r="40" spans="1:18" ht="12.75">
      <c r="A40" s="4" t="s">
        <v>15</v>
      </c>
      <c r="B40" s="22">
        <f t="shared" si="7"/>
        <v>32</v>
      </c>
      <c r="C40" s="59">
        <f t="shared" si="7"/>
        <v>4.4</v>
      </c>
      <c r="D40" s="25">
        <f>D$7</f>
        <v>0.35</v>
      </c>
      <c r="E40" s="25">
        <f>E39</f>
        <v>0.038</v>
      </c>
      <c r="F40" s="21">
        <v>30</v>
      </c>
      <c r="G40" s="6">
        <v>83</v>
      </c>
      <c r="H40" s="46" t="str">
        <f t="shared" si="6"/>
        <v>----</v>
      </c>
      <c r="I40" s="35">
        <f>G40/((3.14*(B40+2*F40)^2/4-3.14*B40^2/4)/1000000)</f>
        <v>14211.355386617353</v>
      </c>
      <c r="J40" s="36">
        <f>PI()/((1/(2*D40)*LN(B40/(B40-2*C40)))+(1/('Zadání parametrů'!D$12*(B40)/1000)))*('Zadání parametrů'!D$8-'Zadání parametrů'!D$7)</f>
        <v>39.440761414435535</v>
      </c>
      <c r="K40" s="37">
        <f>J40/1000*'Zadání parametrů'!D$6*'Zadání parametrů'!$D$5</f>
        <v>230.3340466603035</v>
      </c>
      <c r="L40" s="37">
        <f>K40*'Zadání parametrů'!$D$15</f>
        <v>339.97400479782146</v>
      </c>
      <c r="M40" s="36">
        <f>PI()/((1/(2*D40)*LN(B40/(B40-2*C40)))+(1/(2*E40)*LN((B40+2*F40)/B40))+(1/('Zadání parametrů'!D$12*(B40+2*F40)/1000)))*('Zadání parametrů'!D$8-'Zadání parametrů'!D$7)</f>
        <v>9.155133863957639</v>
      </c>
      <c r="N40" s="37">
        <f>M40/1000*'Zadání parametrů'!D$6*'Zadání parametrů'!$D$5</f>
        <v>53.46598176551261</v>
      </c>
      <c r="O40" s="37">
        <f>N40*'Zadání parametrů'!$D$15</f>
        <v>78.91601005072478</v>
      </c>
      <c r="P40" s="38">
        <f>L40-O40</f>
        <v>261.0579947470967</v>
      </c>
      <c r="Q40" s="8">
        <f>G40/P40*365</f>
        <v>116.04701104575891</v>
      </c>
      <c r="R40" s="43">
        <f>(O40*'Zadání parametrů'!$D$4)+G40</f>
        <v>240.83202010144956</v>
      </c>
    </row>
    <row r="41" spans="1:18" ht="12.75">
      <c r="A41" s="4" t="s">
        <v>15</v>
      </c>
      <c r="B41" s="22">
        <f t="shared" si="7"/>
        <v>32</v>
      </c>
      <c r="C41" s="59">
        <f t="shared" si="7"/>
        <v>4.4</v>
      </c>
      <c r="D41" s="25">
        <f>D$7</f>
        <v>0.35</v>
      </c>
      <c r="E41" s="25">
        <f>E40</f>
        <v>0.038</v>
      </c>
      <c r="F41" s="21">
        <v>40</v>
      </c>
      <c r="G41" s="6">
        <v>96</v>
      </c>
      <c r="H41" s="46" t="str">
        <f t="shared" si="6"/>
        <v>OPTIMÁLNÍ</v>
      </c>
      <c r="I41" s="35">
        <f>G41/((3.14*(B41+2*F41)^2/4-3.14*B41^2/4)/1000000)</f>
        <v>10615.711252653926</v>
      </c>
      <c r="J41" s="36">
        <f>PI()/((1/(2*D41)*LN(B41/(B41-2*C41)))+(1/('Zadání parametrů'!D$12*(B41)/1000)))*('Zadání parametrů'!D$8-'Zadání parametrů'!D$7)</f>
        <v>39.440761414435535</v>
      </c>
      <c r="K41" s="37">
        <f>J41/1000*'Zadání parametrů'!D$6*'Zadání parametrů'!$D$5</f>
        <v>230.3340466603035</v>
      </c>
      <c r="L41" s="37">
        <f>K41*'Zadání parametrů'!$D$15</f>
        <v>339.97400479782146</v>
      </c>
      <c r="M41" s="36">
        <f>PI()/((1/(2*D41)*LN(B41/(B41-2*C41)))+(1/(2*E41)*LN((B41+2*F41)/B41))+(1/('Zadání parametrů'!D$12*(B41+2*F41)/1000)))*('Zadání parametrů'!D$8-'Zadání parametrů'!D$7)</f>
        <v>7.92620450937841</v>
      </c>
      <c r="N41" s="37">
        <f>M41/1000*'Zadání parametrů'!D$6*'Zadání parametrů'!$D$5</f>
        <v>46.289034334769916</v>
      </c>
      <c r="O41" s="37">
        <f>N41*'Zadání parametrů'!$D$15</f>
        <v>68.32280598197717</v>
      </c>
      <c r="P41" s="38">
        <f>L41-O41</f>
        <v>271.6511988158443</v>
      </c>
      <c r="Q41" s="8">
        <f>G41/P41*365</f>
        <v>128.9889393190348</v>
      </c>
      <c r="R41" s="43">
        <f>(O41*'Zadání parametrů'!$D$4)+G41</f>
        <v>232.64561196395434</v>
      </c>
    </row>
    <row r="42" spans="1:18" ht="15.75" customHeight="1">
      <c r="A42" s="40"/>
      <c r="B42" s="20"/>
      <c r="C42" s="23"/>
      <c r="D42" s="23"/>
      <c r="E42" s="23"/>
      <c r="F42" s="20"/>
      <c r="G42" s="23"/>
      <c r="H42" s="20"/>
      <c r="I42" s="29"/>
      <c r="J42" s="29"/>
      <c r="K42" s="29"/>
      <c r="L42" s="29"/>
      <c r="M42" s="29"/>
      <c r="N42" s="29"/>
      <c r="O42" s="47" t="s">
        <v>53</v>
      </c>
      <c r="P42" s="32"/>
      <c r="Q42" s="8"/>
      <c r="R42" s="45">
        <f>MIN(R32:R41)</f>
        <v>232.64561196395434</v>
      </c>
    </row>
    <row r="43" spans="1:18" ht="21.75" customHeight="1">
      <c r="A43" s="5" t="s">
        <v>70</v>
      </c>
      <c r="B43" s="20"/>
      <c r="C43" s="40"/>
      <c r="D43" s="40"/>
      <c r="E43" s="23"/>
      <c r="F43" s="20"/>
      <c r="G43" s="23"/>
      <c r="H43" s="20"/>
      <c r="I43" s="29"/>
      <c r="J43" s="29"/>
      <c r="K43" s="29"/>
      <c r="L43" s="29"/>
      <c r="M43" s="29"/>
      <c r="N43" s="29"/>
      <c r="O43" s="31"/>
      <c r="P43" s="32"/>
      <c r="Q43" s="33"/>
      <c r="R43" s="41"/>
    </row>
    <row r="44" spans="1:18" ht="12.75">
      <c r="A44" s="4" t="s">
        <v>15</v>
      </c>
      <c r="B44" s="21">
        <v>40</v>
      </c>
      <c r="C44" s="6">
        <v>5.5</v>
      </c>
      <c r="D44" s="25">
        <f>D$7</f>
        <v>0.35</v>
      </c>
      <c r="E44" s="48">
        <v>0.038</v>
      </c>
      <c r="F44" s="21">
        <v>20</v>
      </c>
      <c r="G44" s="6">
        <v>77</v>
      </c>
      <c r="H44" s="46" t="str">
        <f>IF(R44=R$49,"OPTIMÁLNÍ","----")</f>
        <v>----</v>
      </c>
      <c r="I44" s="35">
        <f>G44/((3.14*(B44+2*F44)^2/4-3.14*B44^2/4)/1000000)</f>
        <v>20435.24416135881</v>
      </c>
      <c r="J44" s="36">
        <f>PI()/((1/(2*D44)*LN(B44/(B44-2*C44)))+(1/('Zadání parametrů'!D$12*(B44)/1000)))*('Zadání parametrů'!D$8-'Zadání parametrů'!D$7)</f>
        <v>47.77029873933275</v>
      </c>
      <c r="K44" s="37">
        <f>J44/1000*'Zadání parametrů'!D$6*'Zadání parametrů'!$D$5</f>
        <v>278.97854463770324</v>
      </c>
      <c r="L44" s="37">
        <f>K44*'Zadání parametrů'!$D$15</f>
        <v>411.77348485100765</v>
      </c>
      <c r="M44" s="36">
        <f>PI()/((1/(2*D44)*LN(B44/(B44-2*C44)))+(1/(2*E44)*LN((B44+2*F44)/B44))+(1/('Zadání parametrů'!D$12*(B44+2*F44)/1000)))*('Zadání parametrů'!D$8-'Zadání parametrů'!D$7)</f>
        <v>13.053994977538323</v>
      </c>
      <c r="N44" s="37">
        <f>M44/1000*'Zadání parametrů'!D$6*'Zadání parametrů'!$D$5</f>
        <v>76.2353306688238</v>
      </c>
      <c r="O44" s="37">
        <f>N44*'Zadání parametrů'!$D$15</f>
        <v>112.52366313344075</v>
      </c>
      <c r="P44" s="38">
        <f>L44-O44</f>
        <v>299.2498217175669</v>
      </c>
      <c r="Q44" s="8">
        <f>G44/P44*365</f>
        <v>93.91818460806171</v>
      </c>
      <c r="R44" s="43">
        <f>(O44*'Zadání parametrů'!$D$4)+G44</f>
        <v>302.0473262668815</v>
      </c>
    </row>
    <row r="45" spans="1:18" ht="12.75">
      <c r="A45" s="4" t="s">
        <v>15</v>
      </c>
      <c r="B45" s="22">
        <f aca="true" t="shared" si="8" ref="B45:C48">B$44</f>
        <v>40</v>
      </c>
      <c r="C45" s="59">
        <f t="shared" si="8"/>
        <v>5.5</v>
      </c>
      <c r="D45" s="25">
        <f>D$7</f>
        <v>0.35</v>
      </c>
      <c r="E45" s="25">
        <f>E44</f>
        <v>0.038</v>
      </c>
      <c r="F45" s="21">
        <v>25</v>
      </c>
      <c r="G45" s="6">
        <v>83</v>
      </c>
      <c r="H45" s="46" t="str">
        <f>IF(R45=R$49,"OPTIMÁLNÍ","----")</f>
        <v>----</v>
      </c>
      <c r="I45" s="35">
        <f>G45/((3.14*(B45+2*F45)^2/4-3.14*B45^2/4)/1000000)</f>
        <v>16266.53601175894</v>
      </c>
      <c r="J45" s="36">
        <f>PI()/((1/(2*D45)*LN(B45/(B45-2*C45)))+(1/('Zadání parametrů'!D$12*(B45)/1000)))*('Zadání parametrů'!D$8-'Zadání parametrů'!D$7)</f>
        <v>47.77029873933275</v>
      </c>
      <c r="K45" s="37">
        <f>J45/1000*'Zadání parametrů'!D$6*'Zadání parametrů'!$D$5</f>
        <v>278.97854463770324</v>
      </c>
      <c r="L45" s="37">
        <f>K45*'Zadání parametrů'!$D$15</f>
        <v>411.77348485100765</v>
      </c>
      <c r="M45" s="36">
        <f>PI()/((1/(2*D45)*LN(B45/(B45-2*C45)))+(1/(2*E45)*LN((B45+2*F45)/B45))+(1/('Zadání parametrů'!D$12*(B45+2*F45)/1000)))*('Zadání parametrů'!D$8-'Zadání parametrů'!D$7)</f>
        <v>11.549358995194426</v>
      </c>
      <c r="N45" s="37">
        <f>M45/1000*'Zadání parametrů'!D$6*'Zadání parametrů'!$D$5</f>
        <v>67.44825653193544</v>
      </c>
      <c r="O45" s="37">
        <f>N45*'Zadání parametrů'!$D$15</f>
        <v>99.55390539207184</v>
      </c>
      <c r="P45" s="38">
        <f>L45-O45</f>
        <v>312.2195794589358</v>
      </c>
      <c r="Q45" s="8">
        <f>G45/P45*365</f>
        <v>97.03107041685226</v>
      </c>
      <c r="R45" s="43">
        <f>(O45*'Zadání parametrů'!$D$4)+G45</f>
        <v>282.1078107841437</v>
      </c>
    </row>
    <row r="46" spans="1:18" ht="12.75">
      <c r="A46" s="4" t="s">
        <v>15</v>
      </c>
      <c r="B46" s="22">
        <f t="shared" si="8"/>
        <v>40</v>
      </c>
      <c r="C46" s="59">
        <f t="shared" si="8"/>
        <v>5.5</v>
      </c>
      <c r="D46" s="25">
        <f>D$7</f>
        <v>0.35</v>
      </c>
      <c r="E46" s="25">
        <f>E45</f>
        <v>0.038</v>
      </c>
      <c r="F46" s="21">
        <v>30</v>
      </c>
      <c r="G46" s="6">
        <v>89</v>
      </c>
      <c r="H46" s="46" t="str">
        <f>IF(R46=R$49,"OPTIMÁLNÍ","----")</f>
        <v>----</v>
      </c>
      <c r="I46" s="35">
        <f>G46/((3.14*(B46+2*F46)^2/4-3.14*B46^2/4)/1000000)</f>
        <v>13497.118592659994</v>
      </c>
      <c r="J46" s="36">
        <f>PI()/((1/(2*D46)*LN(B46/(B46-2*C46)))+(1/('Zadání parametrů'!D$12*(B46)/1000)))*('Zadání parametrů'!D$8-'Zadání parametrů'!D$7)</f>
        <v>47.77029873933275</v>
      </c>
      <c r="K46" s="37">
        <f>J46/1000*'Zadání parametrů'!D$6*'Zadání parametrů'!$D$5</f>
        <v>278.97854463770324</v>
      </c>
      <c r="L46" s="37">
        <f>K46*'Zadání parametrů'!$D$15</f>
        <v>411.77348485100765</v>
      </c>
      <c r="M46" s="36">
        <f>PI()/((1/(2*D46)*LN(B46/(B46-2*C46)))+(1/(2*E46)*LN((B46+2*F46)/B46))+(1/('Zadání parametrů'!D$12*(B46+2*F46)/1000)))*('Zadání parametrů'!D$8-'Zadání parametrů'!D$7)</f>
        <v>10.459685632636468</v>
      </c>
      <c r="N46" s="37">
        <f>M46/1000*'Zadání parametrů'!D$6*'Zadání parametrů'!$D$5</f>
        <v>61.08456409459697</v>
      </c>
      <c r="O46" s="37">
        <f>N46*'Zadání parametrů'!$D$15</f>
        <v>90.16106905461851</v>
      </c>
      <c r="P46" s="38">
        <f>L46-O46</f>
        <v>321.61241579638914</v>
      </c>
      <c r="Q46" s="8">
        <f>G46/P46*365</f>
        <v>101.0066726421596</v>
      </c>
      <c r="R46" s="43">
        <f>(O46*'Zadání parametrů'!$D$4)+G46</f>
        <v>269.322138109237</v>
      </c>
    </row>
    <row r="47" spans="1:18" ht="12.75">
      <c r="A47" s="4" t="s">
        <v>15</v>
      </c>
      <c r="B47" s="22">
        <f t="shared" si="8"/>
        <v>40</v>
      </c>
      <c r="C47" s="59">
        <f t="shared" si="8"/>
        <v>5.5</v>
      </c>
      <c r="D47" s="25">
        <f>D$7</f>
        <v>0.35</v>
      </c>
      <c r="E47" s="25">
        <f>E46</f>
        <v>0.038</v>
      </c>
      <c r="F47" s="21">
        <v>40</v>
      </c>
      <c r="G47" s="6">
        <v>102</v>
      </c>
      <c r="H47" s="46" t="str">
        <f>IF(R47=R$49,"OPTIMÁLNÍ","----")</f>
        <v>----</v>
      </c>
      <c r="I47" s="35">
        <f>G47/((3.14*(B47+2*F47)^2/4-3.14*B47^2/4)/1000000)</f>
        <v>10151.27388535032</v>
      </c>
      <c r="J47" s="36">
        <f>PI()/((1/(2*D47)*LN(B47/(B47-2*C47)))+(1/('Zadání parametrů'!D$12*(B47)/1000)))*('Zadání parametrů'!D$8-'Zadání parametrů'!D$7)</f>
        <v>47.77029873933275</v>
      </c>
      <c r="K47" s="37">
        <f>J47/1000*'Zadání parametrů'!D$6*'Zadání parametrů'!$D$5</f>
        <v>278.97854463770324</v>
      </c>
      <c r="L47" s="37">
        <f>K47*'Zadání parametrů'!$D$15</f>
        <v>411.77348485100765</v>
      </c>
      <c r="M47" s="36">
        <f>PI()/((1/(2*D47)*LN(B47/(B47-2*C47)))+(1/(2*E47)*LN((B47+2*F47)/B47))+(1/('Zadání parametrů'!D$12*(B47+2*F47)/1000)))*('Zadání parametrů'!D$8-'Zadání parametrů'!D$7)</f>
        <v>8.977025838877648</v>
      </c>
      <c r="N47" s="37">
        <f>M47/1000*'Zadání parametrů'!D$6*'Zadání parametrů'!$D$5</f>
        <v>52.42583089904546</v>
      </c>
      <c r="O47" s="37">
        <f>N47*'Zadání parametrů'!$D$15</f>
        <v>77.38074307307173</v>
      </c>
      <c r="P47" s="38">
        <f>L47-O47</f>
        <v>334.39274177793595</v>
      </c>
      <c r="Q47" s="8">
        <f>G47/P47*365</f>
        <v>111.33614863184967</v>
      </c>
      <c r="R47" s="43">
        <f>(O47*'Zadání parametrů'!$D$4)+G47</f>
        <v>256.76148614614345</v>
      </c>
    </row>
    <row r="48" spans="1:18" ht="12.75">
      <c r="A48" s="4" t="s">
        <v>15</v>
      </c>
      <c r="B48" s="22">
        <f t="shared" si="8"/>
        <v>40</v>
      </c>
      <c r="C48" s="59">
        <f t="shared" si="8"/>
        <v>5.5</v>
      </c>
      <c r="D48" s="25">
        <f>D$7</f>
        <v>0.35</v>
      </c>
      <c r="E48" s="25">
        <f>E47</f>
        <v>0.038</v>
      </c>
      <c r="F48" s="21">
        <v>50</v>
      </c>
      <c r="G48" s="6">
        <v>115</v>
      </c>
      <c r="H48" s="46" t="str">
        <f>IF(R48=R$49,"OPTIMÁLNÍ","----")</f>
        <v>OPTIMÁLNÍ</v>
      </c>
      <c r="I48" s="35">
        <f>G48/((3.14*(B48+2*F48)^2/4-3.14*B48^2/4)/1000000)</f>
        <v>8138.711960368011</v>
      </c>
      <c r="J48" s="36">
        <f>PI()/((1/(2*D48)*LN(B48/(B48-2*C48)))+(1/('Zadání parametrů'!D$12*(B48)/1000)))*('Zadání parametrů'!D$8-'Zadání parametrů'!D$7)</f>
        <v>47.77029873933275</v>
      </c>
      <c r="K48" s="37">
        <f>J48/1000*'Zadání parametrů'!D$6*'Zadání parametrů'!$D$5</f>
        <v>278.97854463770324</v>
      </c>
      <c r="L48" s="37">
        <f>K48*'Zadání parametrů'!$D$15</f>
        <v>411.77348485100765</v>
      </c>
      <c r="M48" s="36">
        <f>PI()/((1/(2*D48)*LN(B48/(B48-2*C48)))+(1/(2*E48)*LN((B48+2*F48)/B48))+(1/('Zadání parametrů'!D$12*(B48+2*F48)/1000)))*('Zadání parametrů'!D$8-'Zadání parametrů'!D$7)</f>
        <v>8.006363112980301</v>
      </c>
      <c r="N48" s="37">
        <f>M48/1000*'Zadání parametrů'!D$6*'Zadání parametrů'!$D$5</f>
        <v>46.75716057980496</v>
      </c>
      <c r="O48" s="37">
        <f>N48*'Zadání parametrů'!$D$15</f>
        <v>69.01376225432645</v>
      </c>
      <c r="P48" s="38">
        <f>L48-O48</f>
        <v>342.7597225966812</v>
      </c>
      <c r="Q48" s="8">
        <f>G48/P48*365</f>
        <v>122.46187994903701</v>
      </c>
      <c r="R48" s="43">
        <f>(O48*'Zadání parametrů'!$D$4)+G48</f>
        <v>253.0275245086529</v>
      </c>
    </row>
    <row r="49" spans="1:18" ht="15.75" customHeight="1">
      <c r="A49" s="40"/>
      <c r="B49" s="20"/>
      <c r="C49" s="23"/>
      <c r="D49" s="23"/>
      <c r="E49" s="23"/>
      <c r="F49" s="20"/>
      <c r="G49" s="23"/>
      <c r="H49" s="20"/>
      <c r="I49" s="29"/>
      <c r="J49" s="29"/>
      <c r="K49" s="29"/>
      <c r="L49" s="29"/>
      <c r="M49" s="29"/>
      <c r="N49" s="29"/>
      <c r="O49" s="47" t="s">
        <v>53</v>
      </c>
      <c r="P49" s="32"/>
      <c r="Q49" s="8"/>
      <c r="R49" s="45">
        <f>MIN(R44:R48)</f>
        <v>253.0275245086529</v>
      </c>
    </row>
    <row r="50" spans="1:18" ht="21.75" customHeight="1">
      <c r="A50" s="5" t="s">
        <v>71</v>
      </c>
      <c r="B50" s="20"/>
      <c r="C50" s="40"/>
      <c r="D50" s="40"/>
      <c r="E50" s="23"/>
      <c r="F50" s="20"/>
      <c r="G50" s="23"/>
      <c r="H50" s="20"/>
      <c r="I50" s="29"/>
      <c r="J50" s="29"/>
      <c r="K50" s="29"/>
      <c r="L50" s="29"/>
      <c r="M50" s="29"/>
      <c r="N50" s="29"/>
      <c r="O50" s="31"/>
      <c r="P50" s="32"/>
      <c r="Q50" s="33"/>
      <c r="R50" s="41"/>
    </row>
    <row r="51" spans="1:18" ht="12.75">
      <c r="A51" s="4" t="s">
        <v>15</v>
      </c>
      <c r="B51" s="21">
        <v>50</v>
      </c>
      <c r="C51" s="6">
        <v>6.9</v>
      </c>
      <c r="D51" s="25">
        <f aca="true" t="shared" si="9" ref="D51:D56">D$7</f>
        <v>0.35</v>
      </c>
      <c r="E51" s="48">
        <v>0.038</v>
      </c>
      <c r="F51" s="21">
        <v>20</v>
      </c>
      <c r="G51" s="6">
        <v>79</v>
      </c>
      <c r="H51" s="46" t="str">
        <f aca="true" t="shared" si="10" ref="H51:H56">IF(R51=R$57,"OPTIMÁLNÍ","----")</f>
        <v>----</v>
      </c>
      <c r="I51" s="35">
        <f aca="true" t="shared" si="11" ref="I51:I56">G51/((3.14*(B51+2*F51)^2/4-3.14*B51^2/4)/1000000)</f>
        <v>17970.88262056415</v>
      </c>
      <c r="J51" s="36">
        <f>PI()/((1/(2*D51)*LN(B51/(B51-2*C51)))+(1/('Zadání parametrů'!D$12*(B51)/1000)))*('Zadání parametrů'!D$8-'Zadání parametrů'!D$7)</f>
        <v>57.4360085884136</v>
      </c>
      <c r="K51" s="37">
        <f>J51/1000*'Zadání parametrů'!D$6*'Zadání parametrů'!$D$5</f>
        <v>335.4262901563354</v>
      </c>
      <c r="L51" s="37">
        <f>K51*'Zadání parametrů'!$D$15</f>
        <v>495.0905905244047</v>
      </c>
      <c r="M51" s="36">
        <f>PI()/((1/(2*D51)*LN(B51/(B51-2*C51)))+(1/(2*E51)*LN((B51+2*F51)/B51))+(1/('Zadání parametrů'!D$12*(B51+2*F51)/1000)))*('Zadání parametrů'!D$8-'Zadání parametrů'!D$7)</f>
        <v>15.190599865787462</v>
      </c>
      <c r="N51" s="37">
        <f>M51/1000*'Zadání parametrů'!D$6*'Zadání parametrů'!$D$5</f>
        <v>88.71310321619877</v>
      </c>
      <c r="O51" s="37">
        <f>N51*'Zadání parametrů'!$D$15</f>
        <v>130.94090698164896</v>
      </c>
      <c r="P51" s="38">
        <f aca="true" t="shared" si="12" ref="P51:P56">L51-O51</f>
        <v>364.1496835427557</v>
      </c>
      <c r="Q51" s="8">
        <f aca="true" t="shared" si="13" ref="Q51:Q56">G51/P51*365</f>
        <v>79.18447084580374</v>
      </c>
      <c r="R51" s="43">
        <f>(O51*'Zadání parametrů'!$D$4)+G51</f>
        <v>340.88181396329793</v>
      </c>
    </row>
    <row r="52" spans="1:18" ht="12.75">
      <c r="A52" s="4" t="s">
        <v>15</v>
      </c>
      <c r="B52" s="22">
        <f aca="true" t="shared" si="14" ref="B52:C56">B$51</f>
        <v>50</v>
      </c>
      <c r="C52" s="59">
        <f t="shared" si="14"/>
        <v>6.9</v>
      </c>
      <c r="D52" s="25">
        <f t="shared" si="9"/>
        <v>0.35</v>
      </c>
      <c r="E52" s="25">
        <f>E51</f>
        <v>0.038</v>
      </c>
      <c r="F52" s="21">
        <v>25</v>
      </c>
      <c r="G52" s="6">
        <v>86</v>
      </c>
      <c r="H52" s="46" t="str">
        <f t="shared" si="10"/>
        <v>----</v>
      </c>
      <c r="I52" s="35">
        <f t="shared" si="11"/>
        <v>14607.218683651803</v>
      </c>
      <c r="J52" s="36">
        <f>PI()/((1/(2*D52)*LN(B52/(B52-2*C52)))+(1/('Zadání parametrů'!D$12*(B52)/1000)))*('Zadání parametrů'!D$8-'Zadání parametrů'!D$7)</f>
        <v>57.4360085884136</v>
      </c>
      <c r="K52" s="37">
        <f>J52/1000*'Zadání parametrů'!D$6*'Zadání parametrů'!$D$5</f>
        <v>335.4262901563354</v>
      </c>
      <c r="L52" s="37">
        <f>K52*'Zadání parametrů'!$D$15</f>
        <v>495.0905905244047</v>
      </c>
      <c r="M52" s="36">
        <f>PI()/((1/(2*D52)*LN(B52/(B52-2*C52)))+(1/(2*E52)*LN((B52+2*F52)/B52))+(1/('Zadání parametrů'!D$12*(B52+2*F52)/1000)))*('Zadání parametrů'!D$8-'Zadání parametrů'!D$7)</f>
        <v>13.359971166450435</v>
      </c>
      <c r="N52" s="37">
        <f>M52/1000*'Zadání parametrů'!D$6*'Zadání parametrů'!$D$5</f>
        <v>78.02223161207054</v>
      </c>
      <c r="O52" s="37">
        <f>N52*'Zadání parametrů'!$D$15</f>
        <v>115.16113631059783</v>
      </c>
      <c r="P52" s="38">
        <f t="shared" si="12"/>
        <v>379.9294542138069</v>
      </c>
      <c r="Q52" s="8">
        <f t="shared" si="13"/>
        <v>82.62060140863716</v>
      </c>
      <c r="R52" s="43">
        <f>(O52*'Zadání parametrů'!$D$4)+G52</f>
        <v>316.3222726211957</v>
      </c>
    </row>
    <row r="53" spans="1:18" ht="12.75">
      <c r="A53" s="4" t="s">
        <v>15</v>
      </c>
      <c r="B53" s="22">
        <f t="shared" si="14"/>
        <v>50</v>
      </c>
      <c r="C53" s="59">
        <f t="shared" si="14"/>
        <v>6.9</v>
      </c>
      <c r="D53" s="25">
        <f t="shared" si="9"/>
        <v>0.35</v>
      </c>
      <c r="E53" s="25">
        <f>E52</f>
        <v>0.038</v>
      </c>
      <c r="F53" s="21">
        <v>30</v>
      </c>
      <c r="G53" s="6">
        <v>95</v>
      </c>
      <c r="H53" s="46" t="str">
        <f t="shared" si="10"/>
        <v>----</v>
      </c>
      <c r="I53" s="35">
        <f t="shared" si="11"/>
        <v>12606.157112526538</v>
      </c>
      <c r="J53" s="36">
        <f>PI()/((1/(2*D53)*LN(B53/(B53-2*C53)))+(1/('Zadání parametrů'!D$12*(B53)/1000)))*('Zadání parametrů'!D$8-'Zadání parametrů'!D$7)</f>
        <v>57.4360085884136</v>
      </c>
      <c r="K53" s="37">
        <f>J53/1000*'Zadání parametrů'!D$6*'Zadání parametrů'!$D$5</f>
        <v>335.4262901563354</v>
      </c>
      <c r="L53" s="37">
        <f>K53*'Zadání parametrů'!$D$15</f>
        <v>495.0905905244047</v>
      </c>
      <c r="M53" s="36">
        <f>PI()/((1/(2*D53)*LN(B53/(B53-2*C53)))+(1/(2*E53)*LN((B53+2*F53)/B53))+(1/('Zadání parametrů'!D$12*(B53+2*F53)/1000)))*('Zadání parametrů'!D$8-'Zadání parametrů'!D$7)</f>
        <v>12.03684893478563</v>
      </c>
      <c r="N53" s="37">
        <f>M53/1000*'Zadání parametrů'!D$6*'Zadání parametrů'!$D$5</f>
        <v>70.29519777914808</v>
      </c>
      <c r="O53" s="37">
        <f>N53*'Zadání parametrů'!$D$15</f>
        <v>103.75600243882943</v>
      </c>
      <c r="P53" s="38">
        <f t="shared" si="12"/>
        <v>391.3345880855753</v>
      </c>
      <c r="Q53" s="8">
        <f t="shared" si="13"/>
        <v>88.60704127798033</v>
      </c>
      <c r="R53" s="43">
        <f>(O53*'Zadání parametrů'!$D$4)+G53</f>
        <v>302.51200487765885</v>
      </c>
    </row>
    <row r="54" spans="1:18" ht="12.75">
      <c r="A54" s="4" t="s">
        <v>15</v>
      </c>
      <c r="B54" s="22">
        <f t="shared" si="14"/>
        <v>50</v>
      </c>
      <c r="C54" s="59">
        <f t="shared" si="14"/>
        <v>6.9</v>
      </c>
      <c r="D54" s="25">
        <f t="shared" si="9"/>
        <v>0.35</v>
      </c>
      <c r="E54" s="25">
        <f>E53</f>
        <v>0.038</v>
      </c>
      <c r="F54" s="21">
        <v>40</v>
      </c>
      <c r="G54" s="6">
        <v>106</v>
      </c>
      <c r="H54" s="46" t="str">
        <f t="shared" si="10"/>
        <v>----</v>
      </c>
      <c r="I54" s="35">
        <f t="shared" si="11"/>
        <v>9377.21160651097</v>
      </c>
      <c r="J54" s="36">
        <f>PI()/((1/(2*D54)*LN(B54/(B54-2*C54)))+(1/('Zadání parametrů'!D$12*(B54)/1000)))*('Zadání parametrů'!D$8-'Zadání parametrů'!D$7)</f>
        <v>57.4360085884136</v>
      </c>
      <c r="K54" s="37">
        <f>J54/1000*'Zadání parametrů'!D$6*'Zadání parametrů'!$D$5</f>
        <v>335.4262901563354</v>
      </c>
      <c r="L54" s="37">
        <f>K54*'Zadání parametrů'!$D$15</f>
        <v>495.0905905244047</v>
      </c>
      <c r="M54" s="36">
        <f>PI()/((1/(2*D54)*LN(B54/(B54-2*C54)))+(1/(2*E54)*LN((B54+2*F54)/B54))+(1/('Zadání parametrů'!D$12*(B54+2*F54)/1000)))*('Zadání parametrů'!D$8-'Zadání parametrů'!D$7)</f>
        <v>10.242003267283772</v>
      </c>
      <c r="N54" s="37">
        <f>M54/1000*'Zadání parametrů'!D$6*'Zadání parametrů'!$D$5</f>
        <v>59.813299080937234</v>
      </c>
      <c r="O54" s="37">
        <f>N54*'Zadání parametrů'!$D$15</f>
        <v>88.28467664055798</v>
      </c>
      <c r="P54" s="38">
        <f t="shared" si="12"/>
        <v>406.80591388384676</v>
      </c>
      <c r="Q54" s="8">
        <f t="shared" si="13"/>
        <v>95.10677863706515</v>
      </c>
      <c r="R54" s="43">
        <f>(O54*'Zadání parametrů'!$D$4)+G54</f>
        <v>282.5693532811159</v>
      </c>
    </row>
    <row r="55" spans="1:18" ht="12.75">
      <c r="A55" s="4" t="s">
        <v>15</v>
      </c>
      <c r="B55" s="22">
        <f t="shared" si="14"/>
        <v>50</v>
      </c>
      <c r="C55" s="59">
        <f t="shared" si="14"/>
        <v>6.9</v>
      </c>
      <c r="D55" s="25">
        <f t="shared" si="9"/>
        <v>0.35</v>
      </c>
      <c r="E55" s="25">
        <f>E54</f>
        <v>0.038</v>
      </c>
      <c r="F55" s="21">
        <v>50</v>
      </c>
      <c r="G55" s="6">
        <v>118</v>
      </c>
      <c r="H55" s="46" t="str">
        <f t="shared" si="10"/>
        <v>OPTIMÁLNÍ</v>
      </c>
      <c r="I55" s="35">
        <f t="shared" si="11"/>
        <v>7515.923566878982</v>
      </c>
      <c r="J55" s="36">
        <f>PI()/((1/(2*D55)*LN(B55/(B55-2*C55)))+(1/('Zadání parametrů'!D$12*(B55)/1000)))*('Zadání parametrů'!D$8-'Zadání parametrů'!D$7)</f>
        <v>57.4360085884136</v>
      </c>
      <c r="K55" s="37">
        <f>J55/1000*'Zadání parametrů'!D$6*'Zadání parametrů'!$D$5</f>
        <v>335.4262901563354</v>
      </c>
      <c r="L55" s="37">
        <f>K55*'Zadání parametrů'!$D$15</f>
        <v>495.0905905244047</v>
      </c>
      <c r="M55" s="36">
        <f>PI()/((1/(2*D55)*LN(B55/(B55-2*C55)))+(1/(2*E55)*LN((B55+2*F55)/B55))+(1/('Zadání parametrů'!D$12*(B55+2*F55)/1000)))*('Zadání parametrů'!D$8-'Zadání parametrů'!D$7)</f>
        <v>9.071900098872131</v>
      </c>
      <c r="N55" s="37">
        <f>M55/1000*'Zadání parametrů'!D$6*'Zadání parametrů'!$D$5</f>
        <v>52.97989657741325</v>
      </c>
      <c r="O55" s="37">
        <f>N55*'Zadání parametrů'!$D$15</f>
        <v>78.19854630419162</v>
      </c>
      <c r="P55" s="38">
        <f t="shared" si="12"/>
        <v>416.8920442202131</v>
      </c>
      <c r="Q55" s="8">
        <f t="shared" si="13"/>
        <v>103.31211784230959</v>
      </c>
      <c r="R55" s="43">
        <f>(O55*'Zadání parametrů'!$D$4)+G55</f>
        <v>274.3970926083832</v>
      </c>
    </row>
    <row r="56" spans="1:18" ht="12.75">
      <c r="A56" s="4" t="s">
        <v>15</v>
      </c>
      <c r="B56" s="22">
        <f t="shared" si="14"/>
        <v>50</v>
      </c>
      <c r="C56" s="59">
        <f t="shared" si="14"/>
        <v>6.9</v>
      </c>
      <c r="D56" s="25">
        <f t="shared" si="9"/>
        <v>0.35</v>
      </c>
      <c r="E56" s="25">
        <f>E55</f>
        <v>0.038</v>
      </c>
      <c r="F56" s="21">
        <v>60</v>
      </c>
      <c r="G56" s="6">
        <v>142</v>
      </c>
      <c r="H56" s="46" t="str">
        <f t="shared" si="10"/>
        <v>----</v>
      </c>
      <c r="I56" s="35">
        <f t="shared" si="11"/>
        <v>6851.959081258445</v>
      </c>
      <c r="J56" s="36">
        <f>PI()/((1/(2*D56)*LN(B56/(B56-2*C56)))+(1/('Zadání parametrů'!D$12*(B56)/1000)))*('Zadání parametrů'!D$8-'Zadání parametrů'!D$7)</f>
        <v>57.4360085884136</v>
      </c>
      <c r="K56" s="37">
        <f>J56/1000*'Zadání parametrů'!D$6*'Zadání parametrů'!$D$5</f>
        <v>335.4262901563354</v>
      </c>
      <c r="L56" s="37">
        <f>K56*'Zadání parametrů'!$D$15</f>
        <v>495.0905905244047</v>
      </c>
      <c r="M56" s="36">
        <f>PI()/((1/(2*D56)*LN(B56/(B56-2*C56)))+(1/(2*E56)*LN((B56+2*F56)/B56))+(1/('Zadání parametrů'!D$12*(B56+2*F56)/1000)))*('Zadání parametrů'!D$8-'Zadání parametrů'!D$7)</f>
        <v>8.242322992603457</v>
      </c>
      <c r="N56" s="37">
        <f>M56/1000*'Zadání parametrů'!D$6*'Zadání parametrů'!$D$5</f>
        <v>48.13516627680419</v>
      </c>
      <c r="O56" s="37">
        <f>N56*'Zadání parametrů'!$D$15</f>
        <v>71.0477043581352</v>
      </c>
      <c r="P56" s="38">
        <f t="shared" si="12"/>
        <v>424.0428861662695</v>
      </c>
      <c r="Q56" s="8">
        <f t="shared" si="13"/>
        <v>122.2282030683028</v>
      </c>
      <c r="R56" s="43">
        <f>(O56*'Zadání parametrů'!$D$4)+G56</f>
        <v>284.0954087162704</v>
      </c>
    </row>
    <row r="57" spans="1:18" ht="15.75" customHeight="1">
      <c r="A57" s="40"/>
      <c r="B57" s="20"/>
      <c r="C57" s="23"/>
      <c r="D57" s="23"/>
      <c r="E57" s="23"/>
      <c r="F57" s="20"/>
      <c r="G57" s="23"/>
      <c r="H57" s="20"/>
      <c r="I57" s="29"/>
      <c r="J57" s="29"/>
      <c r="K57" s="29"/>
      <c r="L57" s="29"/>
      <c r="M57" s="29"/>
      <c r="N57" s="29"/>
      <c r="O57" s="47" t="s">
        <v>53</v>
      </c>
      <c r="P57" s="32"/>
      <c r="Q57" s="8"/>
      <c r="R57" s="45">
        <f>MIN(R51:R56)</f>
        <v>274.3970926083832</v>
      </c>
    </row>
    <row r="58" spans="1:18" ht="21.75" customHeight="1">
      <c r="A58" s="5" t="s">
        <v>72</v>
      </c>
      <c r="B58" s="20"/>
      <c r="C58" s="40"/>
      <c r="D58" s="40"/>
      <c r="E58" s="23"/>
      <c r="F58" s="20"/>
      <c r="G58" s="23"/>
      <c r="H58" s="20"/>
      <c r="I58" s="29"/>
      <c r="J58" s="29"/>
      <c r="K58" s="29"/>
      <c r="L58" s="29"/>
      <c r="M58" s="29"/>
      <c r="N58" s="29"/>
      <c r="O58" s="31"/>
      <c r="P58" s="32"/>
      <c r="Q58" s="33"/>
      <c r="R58" s="41"/>
    </row>
    <row r="59" spans="1:18" ht="12.75">
      <c r="A59" s="4" t="s">
        <v>15</v>
      </c>
      <c r="B59" s="21">
        <v>63</v>
      </c>
      <c r="C59" s="6">
        <v>8.6</v>
      </c>
      <c r="D59" s="25">
        <f>D$7</f>
        <v>0.35</v>
      </c>
      <c r="E59" s="48">
        <v>0.038</v>
      </c>
      <c r="F59" s="21">
        <v>20</v>
      </c>
      <c r="G59" s="6">
        <v>87</v>
      </c>
      <c r="H59" s="46" t="str">
        <f aca="true" t="shared" si="15" ref="H59:H64">IF(R59=R$65,"OPTIMÁLNÍ","----")</f>
        <v>----</v>
      </c>
      <c r="I59" s="35">
        <f aca="true" t="shared" si="16" ref="I59:I64">G59/((3.14*(B59+2*F59)^2/4-3.14*B59^2/4)/1000000)</f>
        <v>16690.96769242575</v>
      </c>
      <c r="J59" s="36">
        <f>PI()/((1/(2*D59)*LN(B59/(B59-2*C59)))+(1/('Zadání parametrů'!D$12*(B59)/1000)))*('Zadání parametrů'!D$8-'Zadání parametrů'!D$7)</f>
        <v>69.20476637814014</v>
      </c>
      <c r="K59" s="37">
        <f>J59/1000*'Zadání parametrů'!D$6*'Zadání parametrů'!$D$5</f>
        <v>404.1558356483384</v>
      </c>
      <c r="L59" s="37">
        <f>K59*'Zadání parametrů'!$D$15</f>
        <v>596.535683716862</v>
      </c>
      <c r="M59" s="36">
        <f>PI()/((1/(2*D59)*LN(B59/(B59-2*C59)))+(1/(2*E59)*LN((B59+2*F59)/B59))+(1/('Zadání parametrů'!D$12*(B59+2*F59)/1000)))*('Zadání parametrů'!D$8-'Zadání parametrů'!D$7)</f>
        <v>17.907115772862234</v>
      </c>
      <c r="N59" s="37">
        <f>M59/1000*'Zadání parametrů'!D$6*'Zadání parametrů'!$D$5</f>
        <v>104.57755611351544</v>
      </c>
      <c r="O59" s="37">
        <f>N59*'Zadání parametrů'!$D$15</f>
        <v>154.3569050228829</v>
      </c>
      <c r="P59" s="38">
        <f aca="true" t="shared" si="17" ref="P59:P64">L59-O59</f>
        <v>442.1787786939791</v>
      </c>
      <c r="Q59" s="8">
        <f aca="true" t="shared" si="18" ref="Q59:Q64">G59/P59*365</f>
        <v>71.81484397281952</v>
      </c>
      <c r="R59" s="43">
        <f>(O59*'Zadání parametrů'!$D$4)+G59</f>
        <v>395.7138100457658</v>
      </c>
    </row>
    <row r="60" spans="1:18" ht="12.75">
      <c r="A60" s="4" t="s">
        <v>15</v>
      </c>
      <c r="B60" s="22">
        <f aca="true" t="shared" si="19" ref="B60:D61">B$59</f>
        <v>63</v>
      </c>
      <c r="C60" s="59">
        <f t="shared" si="19"/>
        <v>8.6</v>
      </c>
      <c r="D60" s="59">
        <f t="shared" si="19"/>
        <v>0.35</v>
      </c>
      <c r="E60" s="25">
        <f>E59</f>
        <v>0.038</v>
      </c>
      <c r="F60" s="21">
        <v>25</v>
      </c>
      <c r="G60" s="6">
        <v>97</v>
      </c>
      <c r="H60" s="46" t="str">
        <f t="shared" si="15"/>
        <v>----</v>
      </c>
      <c r="I60" s="35">
        <f t="shared" si="16"/>
        <v>14041.690793283147</v>
      </c>
      <c r="J60" s="36">
        <f>PI()/((1/(2*D60)*LN(B60/(B60-2*C60)))+(1/('Zadání parametrů'!D$12*(B60)/1000)))*('Zadání parametrů'!D$8-'Zadání parametrů'!D$7)</f>
        <v>69.20476637814014</v>
      </c>
      <c r="K60" s="37">
        <f>J60/1000*'Zadání parametrů'!D$6*'Zadání parametrů'!$D$5</f>
        <v>404.1558356483384</v>
      </c>
      <c r="L60" s="37">
        <f>K60*'Zadání parametrů'!$D$15</f>
        <v>596.535683716862</v>
      </c>
      <c r="M60" s="36">
        <f>PI()/((1/(2*D60)*LN(B60/(B60-2*C60)))+(1/(2*E60)*LN((B60+2*F60)/B60))+(1/('Zadání parametrů'!D$12*(B60+2*F60)/1000)))*('Zadání parametrů'!D$8-'Zadání parametrů'!D$7)</f>
        <v>15.65925021456996</v>
      </c>
      <c r="N60" s="37">
        <f>M60/1000*'Zadání parametrů'!D$6*'Zadání parametrů'!$D$5</f>
        <v>91.45002125308856</v>
      </c>
      <c r="O60" s="37">
        <f>N60*'Zadání parametrů'!$D$15</f>
        <v>134.98060931526484</v>
      </c>
      <c r="P60" s="38">
        <f t="shared" si="17"/>
        <v>461.55507440159715</v>
      </c>
      <c r="Q60" s="8">
        <f t="shared" si="18"/>
        <v>76.70807226180392</v>
      </c>
      <c r="R60" s="43">
        <f>(O60*'Zadání parametrů'!$D$4)+G60</f>
        <v>366.9612186305297</v>
      </c>
    </row>
    <row r="61" spans="1:18" ht="12.75">
      <c r="A61" s="4" t="s">
        <v>15</v>
      </c>
      <c r="B61" s="22">
        <f t="shared" si="19"/>
        <v>63</v>
      </c>
      <c r="C61" s="59">
        <f t="shared" si="19"/>
        <v>8.6</v>
      </c>
      <c r="D61" s="59">
        <f t="shared" si="19"/>
        <v>0.35</v>
      </c>
      <c r="E61" s="25">
        <f>E60</f>
        <v>0.038</v>
      </c>
      <c r="F61" s="21">
        <v>30</v>
      </c>
      <c r="G61" s="48">
        <v>101</v>
      </c>
      <c r="H61" s="46" t="str">
        <f t="shared" si="15"/>
        <v>----</v>
      </c>
      <c r="I61" s="35">
        <f t="shared" si="16"/>
        <v>11528.890715247811</v>
      </c>
      <c r="J61" s="36">
        <f>PI()/((1/(2*D61)*LN(B61/(B61-2*C61)))+(1/('Zadání parametrů'!D$12*(B61)/1000)))*('Zadání parametrů'!D$8-'Zadání parametrů'!D$7)</f>
        <v>69.20476637814014</v>
      </c>
      <c r="K61" s="37">
        <f>J61/1000*'Zadání parametrů'!D$6*'Zadání parametrů'!$D$5</f>
        <v>404.1558356483384</v>
      </c>
      <c r="L61" s="37">
        <f>K61*'Zadání parametrů'!$D$15</f>
        <v>596.535683716862</v>
      </c>
      <c r="M61" s="36">
        <f>PI()/((1/(2*D61)*LN(B61/(B61-2*C61)))+(1/(2*E61)*LN((B61+2*F61)/B61))+(1/('Zadání parametrů'!D$12*(B61+2*F61)/1000)))*('Zadání parametrů'!D$8-'Zadání parametrů'!D$7)</f>
        <v>14.036394570074368</v>
      </c>
      <c r="N61" s="37">
        <f>M61/1000*'Zadání parametrů'!D$6*'Zadání parametrů'!$D$5</f>
        <v>81.9725442892343</v>
      </c>
      <c r="O61" s="37">
        <f>N61*'Zadání parametrů'!$D$15</f>
        <v>120.99181414798949</v>
      </c>
      <c r="P61" s="38">
        <f t="shared" si="17"/>
        <v>475.5438695688725</v>
      </c>
      <c r="Q61" s="8">
        <f t="shared" si="18"/>
        <v>77.52176478149485</v>
      </c>
      <c r="R61" s="43">
        <f>(O61*'Zadání parametrů'!$D$4)+G61</f>
        <v>342.983628295979</v>
      </c>
    </row>
    <row r="62" spans="1:18" ht="12.75">
      <c r="A62" s="4" t="s">
        <v>15</v>
      </c>
      <c r="B62" s="22">
        <f aca="true" t="shared" si="20" ref="B62:D64">B$59</f>
        <v>63</v>
      </c>
      <c r="C62" s="59">
        <f t="shared" si="20"/>
        <v>8.6</v>
      </c>
      <c r="D62" s="59">
        <f t="shared" si="20"/>
        <v>0.35</v>
      </c>
      <c r="E62" s="25">
        <f>E61</f>
        <v>0.038</v>
      </c>
      <c r="F62" s="21">
        <v>40</v>
      </c>
      <c r="G62" s="6">
        <v>117</v>
      </c>
      <c r="H62" s="46" t="str">
        <f t="shared" si="15"/>
        <v>----</v>
      </c>
      <c r="I62" s="35">
        <f t="shared" si="16"/>
        <v>9043.967596314389</v>
      </c>
      <c r="J62" s="36">
        <f>PI()/((1/(2*D62)*LN(B62/(B62-2*C62)))+(1/('Zadání parametrů'!D$12*(B62)/1000)))*('Zadání parametrů'!D$8-'Zadání parametrů'!D$7)</f>
        <v>69.20476637814014</v>
      </c>
      <c r="K62" s="37">
        <f>J62/1000*'Zadání parametrů'!D$6*'Zadání parametrů'!$D$5</f>
        <v>404.1558356483384</v>
      </c>
      <c r="L62" s="37">
        <f>K62*'Zadání parametrů'!$D$15</f>
        <v>596.535683716862</v>
      </c>
      <c r="M62" s="36">
        <f>PI()/((1/(2*D62)*LN(B62/(B62-2*C62)))+(1/(2*E62)*LN((B62+2*F62)/B62))+(1/('Zadání parametrů'!D$12*(B62+2*F62)/1000)))*('Zadání parametrů'!D$8-'Zadání parametrů'!D$7)</f>
        <v>11.839718929486304</v>
      </c>
      <c r="N62" s="37">
        <f>M62/1000*'Zadání parametrů'!D$6*'Zadání parametrů'!$D$5</f>
        <v>69.14395854820002</v>
      </c>
      <c r="O62" s="37">
        <f>N62*'Zadání parametrů'!$D$15</f>
        <v>102.05676857609527</v>
      </c>
      <c r="P62" s="38">
        <f t="shared" si="17"/>
        <v>494.47891514076673</v>
      </c>
      <c r="Q62" s="8">
        <f t="shared" si="18"/>
        <v>86.3636419923848</v>
      </c>
      <c r="R62" s="43">
        <f>(O62*'Zadání parametrů'!$D$4)+G62</f>
        <v>321.11353715219053</v>
      </c>
    </row>
    <row r="63" spans="1:18" ht="12.75">
      <c r="A63" s="4" t="s">
        <v>15</v>
      </c>
      <c r="B63" s="22">
        <f t="shared" si="20"/>
        <v>63</v>
      </c>
      <c r="C63" s="59">
        <f t="shared" si="20"/>
        <v>8.6</v>
      </c>
      <c r="D63" s="59">
        <f t="shared" si="20"/>
        <v>0.35</v>
      </c>
      <c r="E63" s="25">
        <f>E62</f>
        <v>0.038</v>
      </c>
      <c r="F63" s="21">
        <v>50</v>
      </c>
      <c r="G63" s="6">
        <v>136</v>
      </c>
      <c r="H63" s="46" t="str">
        <f t="shared" si="15"/>
        <v>OPTIMÁLNÍ</v>
      </c>
      <c r="I63" s="35">
        <f t="shared" si="16"/>
        <v>7665.858745279296</v>
      </c>
      <c r="J63" s="36">
        <f>PI()/((1/(2*D63)*LN(B63/(B63-2*C63)))+(1/('Zadání parametrů'!D$12*(B63)/1000)))*('Zadání parametrů'!D$8-'Zadání parametrů'!D$7)</f>
        <v>69.20476637814014</v>
      </c>
      <c r="K63" s="37">
        <f>J63/1000*'Zadání parametrů'!D$6*'Zadání parametrů'!$D$5</f>
        <v>404.1558356483384</v>
      </c>
      <c r="L63" s="37">
        <f>K63*'Zadání parametrů'!$D$15</f>
        <v>596.535683716862</v>
      </c>
      <c r="M63" s="36">
        <f>PI()/((1/(2*D63)*LN(B63/(B63-2*C63)))+(1/(2*E63)*LN((B63+2*F63)/B63))+(1/('Zadání parametrů'!D$12*(B63+2*F63)/1000)))*('Zadání parametrů'!D$8-'Zadání parametrů'!D$7)</f>
        <v>10.412511442653154</v>
      </c>
      <c r="N63" s="37">
        <f>M63/1000*'Zadání parametrů'!D$6*'Zadání parametrů'!$D$5</f>
        <v>60.80906682509441</v>
      </c>
      <c r="O63" s="37">
        <f>N63*'Zadání parametrů'!$D$15</f>
        <v>89.75443394625442</v>
      </c>
      <c r="P63" s="38">
        <f t="shared" si="17"/>
        <v>506.78124977060753</v>
      </c>
      <c r="Q63" s="8">
        <f t="shared" si="18"/>
        <v>97.95153238694081</v>
      </c>
      <c r="R63" s="43">
        <f>(O63*'Zadání parametrů'!$D$4)+G63</f>
        <v>315.5088678925089</v>
      </c>
    </row>
    <row r="64" spans="1:18" ht="12.75">
      <c r="A64" s="4" t="s">
        <v>15</v>
      </c>
      <c r="B64" s="22">
        <f t="shared" si="20"/>
        <v>63</v>
      </c>
      <c r="C64" s="59">
        <f t="shared" si="20"/>
        <v>8.6</v>
      </c>
      <c r="D64" s="59">
        <f t="shared" si="20"/>
        <v>0.35</v>
      </c>
      <c r="E64" s="25">
        <f>E63</f>
        <v>0.038</v>
      </c>
      <c r="F64" s="21">
        <v>60</v>
      </c>
      <c r="G64" s="6">
        <v>184</v>
      </c>
      <c r="H64" s="46" t="str">
        <f t="shared" si="15"/>
        <v>----</v>
      </c>
      <c r="I64" s="35">
        <f t="shared" si="16"/>
        <v>7940.206790602937</v>
      </c>
      <c r="J64" s="36">
        <f>PI()/((1/(2*D64)*LN(B64/(B64-2*C64)))+(1/('Zadání parametrů'!D$12*(B64)/1000)))*('Zadání parametrů'!D$8-'Zadání parametrů'!D$7)</f>
        <v>69.20476637814014</v>
      </c>
      <c r="K64" s="37">
        <f>J64/1000*'Zadání parametrů'!D$6*'Zadání parametrů'!$D$5</f>
        <v>404.1558356483384</v>
      </c>
      <c r="L64" s="37">
        <f>K64*'Zadání parametrů'!$D$15</f>
        <v>596.535683716862</v>
      </c>
      <c r="M64" s="36">
        <f>PI()/((1/(2*D64)*LN(B64/(B64-2*C64)))+(1/(2*E64)*LN((B64+2*F64)/B64))+(1/('Zadání parametrů'!D$12*(B64+2*F64)/1000)))*('Zadání parametrů'!D$8-'Zadání parametrů'!D$7)</f>
        <v>9.404158517740186</v>
      </c>
      <c r="N64" s="37">
        <f>M64/1000*'Zadání parametrů'!D$6*'Zadání parametrů'!$D$5</f>
        <v>54.92028574360268</v>
      </c>
      <c r="O64" s="37">
        <f>N64*'Zadání parametrů'!$D$15</f>
        <v>81.06256873275004</v>
      </c>
      <c r="P64" s="38">
        <f t="shared" si="17"/>
        <v>515.4731149841119</v>
      </c>
      <c r="Q64" s="8">
        <f t="shared" si="18"/>
        <v>130.28807526086018</v>
      </c>
      <c r="R64" s="43">
        <f>(O64*'Zadání parametrů'!$D$4)+G64</f>
        <v>346.1251374655001</v>
      </c>
    </row>
    <row r="65" spans="1:18" ht="15.75" customHeight="1">
      <c r="A65" s="40"/>
      <c r="B65" s="20"/>
      <c r="C65" s="23"/>
      <c r="D65" s="23"/>
      <c r="E65" s="23"/>
      <c r="F65" s="20"/>
      <c r="G65" s="23"/>
      <c r="H65" s="20"/>
      <c r="I65" s="29"/>
      <c r="J65" s="30"/>
      <c r="K65" s="31"/>
      <c r="L65" s="31"/>
      <c r="M65" s="30"/>
      <c r="N65" s="31"/>
      <c r="O65" s="47" t="s">
        <v>53</v>
      </c>
      <c r="P65" s="32"/>
      <c r="Q65" s="8"/>
      <c r="R65" s="45">
        <f>MIN(R59:R64)</f>
        <v>315.5088678925089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J48" sqref="J48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5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109" t="s">
        <v>89</v>
      </c>
      <c r="B1" s="110"/>
      <c r="C1" s="111"/>
      <c r="D1" s="111"/>
      <c r="E1" s="112"/>
      <c r="F1" s="113"/>
    </row>
    <row r="2" ht="20.25">
      <c r="A2" s="95"/>
    </row>
    <row r="3" spans="1:18" ht="15.75" customHeight="1">
      <c r="A3" s="106" t="s">
        <v>75</v>
      </c>
      <c r="B3" s="21" t="s">
        <v>2</v>
      </c>
      <c r="C3" s="21" t="s">
        <v>17</v>
      </c>
      <c r="D3" s="21" t="s">
        <v>11</v>
      </c>
      <c r="E3" s="21" t="s">
        <v>11</v>
      </c>
      <c r="F3" s="21" t="s">
        <v>17</v>
      </c>
      <c r="G3" s="21" t="s">
        <v>5</v>
      </c>
      <c r="H3" s="21"/>
      <c r="I3" s="6" t="s">
        <v>32</v>
      </c>
      <c r="J3" s="21" t="s">
        <v>87</v>
      </c>
      <c r="K3" s="6" t="s">
        <v>88</v>
      </c>
      <c r="L3" s="6" t="s">
        <v>36</v>
      </c>
      <c r="M3" s="21" t="s">
        <v>87</v>
      </c>
      <c r="N3" s="6" t="s">
        <v>88</v>
      </c>
      <c r="O3" s="6" t="s">
        <v>36</v>
      </c>
      <c r="P3" s="6" t="s">
        <v>12</v>
      </c>
      <c r="Q3" s="21" t="s">
        <v>13</v>
      </c>
      <c r="R3" s="21" t="s">
        <v>27</v>
      </c>
    </row>
    <row r="4" spans="1:18" ht="15.75" customHeight="1">
      <c r="A4" s="106" t="s">
        <v>76</v>
      </c>
      <c r="B4" s="21" t="s">
        <v>16</v>
      </c>
      <c r="C4" s="21" t="s">
        <v>26</v>
      </c>
      <c r="D4" s="21" t="s">
        <v>16</v>
      </c>
      <c r="E4" s="21" t="s">
        <v>18</v>
      </c>
      <c r="F4" s="21" t="s">
        <v>18</v>
      </c>
      <c r="G4" s="21" t="s">
        <v>18</v>
      </c>
      <c r="H4" s="21"/>
      <c r="I4" s="6" t="s">
        <v>33</v>
      </c>
      <c r="J4" s="21" t="s">
        <v>19</v>
      </c>
      <c r="K4" s="6" t="s">
        <v>19</v>
      </c>
      <c r="L4" s="6" t="s">
        <v>19</v>
      </c>
      <c r="M4" s="21" t="s">
        <v>20</v>
      </c>
      <c r="N4" s="6" t="s">
        <v>20</v>
      </c>
      <c r="O4" s="6" t="s">
        <v>20</v>
      </c>
      <c r="P4" s="6" t="s">
        <v>24</v>
      </c>
      <c r="Q4" s="21" t="s">
        <v>18</v>
      </c>
      <c r="R4" s="21" t="s">
        <v>37</v>
      </c>
    </row>
    <row r="5" spans="1:18" ht="15.75" customHeight="1">
      <c r="A5" s="106" t="s">
        <v>77</v>
      </c>
      <c r="B5" s="21" t="s">
        <v>3</v>
      </c>
      <c r="C5" s="21" t="s">
        <v>3</v>
      </c>
      <c r="D5" s="21" t="s">
        <v>10</v>
      </c>
      <c r="E5" s="21" t="s">
        <v>10</v>
      </c>
      <c r="F5" s="107" t="s">
        <v>3</v>
      </c>
      <c r="G5" s="21" t="s">
        <v>4</v>
      </c>
      <c r="H5" s="21"/>
      <c r="I5" s="6" t="s">
        <v>0</v>
      </c>
      <c r="J5" s="21" t="s">
        <v>9</v>
      </c>
      <c r="K5" s="6" t="s">
        <v>30</v>
      </c>
      <c r="L5" s="6" t="s">
        <v>31</v>
      </c>
      <c r="M5" s="21" t="s">
        <v>9</v>
      </c>
      <c r="N5" s="6" t="s">
        <v>30</v>
      </c>
      <c r="O5" s="6" t="s">
        <v>31</v>
      </c>
      <c r="P5" s="6" t="s">
        <v>31</v>
      </c>
      <c r="Q5" s="108" t="s">
        <v>14</v>
      </c>
      <c r="R5" s="6" t="s">
        <v>4</v>
      </c>
    </row>
    <row r="6" spans="1:18" ht="21.75" customHeight="1">
      <c r="A6" s="5" t="s">
        <v>90</v>
      </c>
      <c r="B6" s="20"/>
      <c r="C6" s="24"/>
      <c r="D6" s="24"/>
      <c r="E6" s="19"/>
      <c r="F6" s="26"/>
      <c r="G6" s="19"/>
      <c r="H6" s="19"/>
      <c r="I6" s="29"/>
      <c r="J6" s="30"/>
      <c r="K6" s="31"/>
      <c r="L6" s="31"/>
      <c r="M6" s="30"/>
      <c r="N6" s="31"/>
      <c r="O6" s="31"/>
      <c r="P6" s="32"/>
      <c r="Q6" s="33"/>
      <c r="R6" s="34"/>
    </row>
    <row r="7" spans="1:18" ht="15.75" customHeight="1">
      <c r="A7" s="4" t="s">
        <v>6</v>
      </c>
      <c r="B7" s="21">
        <v>16</v>
      </c>
      <c r="C7" s="6">
        <v>2</v>
      </c>
      <c r="D7" s="6">
        <v>0.43</v>
      </c>
      <c r="E7" s="6">
        <v>0.044</v>
      </c>
      <c r="F7" s="21">
        <v>6</v>
      </c>
      <c r="G7" s="6">
        <v>3.8</v>
      </c>
      <c r="H7" s="46" t="str">
        <f>IF(R7=R$12,"OPTIMÁLNÍ","----")</f>
        <v>----</v>
      </c>
      <c r="I7" s="35">
        <f>G7/((3.14*(B7+2*F7)^2/4-3.14*B7^2/4)/1000000)</f>
        <v>9168.114263655665</v>
      </c>
      <c r="J7" s="36">
        <f>PI()/((1/(2*D7)*LN(B7/(B7-2*C7)))+(1/('Zadání parametrů'!D$12*(B7)/1000)))*('Zadání parametrů'!D$8-'Zadání parametrů'!D$7)</f>
        <v>21.470326982578495</v>
      </c>
      <c r="K7" s="37">
        <f>J7/1000*'Zadání parametrů'!D$6*'Zadání parametrů'!$D$5</f>
        <v>125.38670957825842</v>
      </c>
      <c r="L7" s="37">
        <f>K7*'Zadání parametrů'!$D$15</f>
        <v>185.07130153715377</v>
      </c>
      <c r="M7" s="36">
        <f>PI()/((1/(2*D7)*LN(B7/(B7-2*C7)))+(1/(2*E7)*LN((B7+2*F7)/B7))+(1/('Zadání parametrů'!D$12*(B7+2*F7)/1000)))*('Zadání parametrů'!D$8-'Zadání parametrů'!D$7)</f>
        <v>13.771917876642735</v>
      </c>
      <c r="N7" s="37">
        <f>M7/1000*'Zadání parametrů'!D$6*'Zadání parametrů'!$D$5</f>
        <v>80.42800039959357</v>
      </c>
      <c r="O7" s="37">
        <f>N7*'Zadání parametrů'!$D$15</f>
        <v>118.7120609835709</v>
      </c>
      <c r="P7" s="38">
        <f>L7-O7</f>
        <v>66.35924055358288</v>
      </c>
      <c r="Q7" s="8">
        <f>G7/P7*365</f>
        <v>20.901384470788866</v>
      </c>
      <c r="R7" s="43">
        <f>(O7*'Zadání parametrů'!$D$4)+G7</f>
        <v>241.2241219671418</v>
      </c>
    </row>
    <row r="8" spans="1:18" ht="15.75" customHeight="1">
      <c r="A8" s="4" t="s">
        <v>6</v>
      </c>
      <c r="B8" s="22">
        <f aca="true" t="shared" si="0" ref="B8:D11">B$7</f>
        <v>16</v>
      </c>
      <c r="C8" s="25">
        <f t="shared" si="0"/>
        <v>2</v>
      </c>
      <c r="D8" s="25">
        <f t="shared" si="0"/>
        <v>0.43</v>
      </c>
      <c r="E8" s="25">
        <f>E7</f>
        <v>0.044</v>
      </c>
      <c r="F8" s="21">
        <v>9</v>
      </c>
      <c r="G8" s="6">
        <v>6.7</v>
      </c>
      <c r="H8" s="46" t="str">
        <f>IF(R8=R$12,"OPTIMÁLNÍ","----")</f>
        <v>----</v>
      </c>
      <c r="I8" s="35">
        <f>G8/((3.14*(B8+2*F8)^2/4-3.14*B8^2/4)/1000000)</f>
        <v>9483.36871903751</v>
      </c>
      <c r="J8" s="36">
        <f>PI()/((1/(2*D8)*LN(B8/(B8-2*C8)))+(1/('Zadání parametrů'!D$12*(B8)/1000)))*('Zadání parametrů'!D$8-'Zadání parametrů'!D$7)</f>
        <v>21.470326982578495</v>
      </c>
      <c r="K8" s="37">
        <f>J8/1000*'Zadání parametrů'!D$6*'Zadání parametrů'!$D$5</f>
        <v>125.38670957825842</v>
      </c>
      <c r="L8" s="37">
        <f>K8*'Zadání parametrů'!$D$15</f>
        <v>185.07130153715377</v>
      </c>
      <c r="M8" s="36">
        <f>PI()/((1/(2*D8)*LN(B8/(B8-2*C8)))+(1/(2*E8)*LN((B8+2*F8)/B8))+(1/('Zadání parametrů'!D$12*(B8+2*F8)/1000)))*('Zadání parametrů'!D$8-'Zadání parametrů'!D$7)</f>
        <v>11.938884926344842</v>
      </c>
      <c r="N8" s="37">
        <f>M8/1000*'Zadání parametrů'!D$6*'Zadání parametrů'!$D$5</f>
        <v>69.72308796985388</v>
      </c>
      <c r="O8" s="37">
        <f>N8*'Zadání parametrů'!$D$15</f>
        <v>102.91156599588915</v>
      </c>
      <c r="P8" s="38">
        <f>L8-O8</f>
        <v>82.15973554126462</v>
      </c>
      <c r="Q8" s="8">
        <f>G8/P8*365</f>
        <v>29.765188311393125</v>
      </c>
      <c r="R8" s="43">
        <f>(O8*'Zadání parametrů'!$D$4)+G8</f>
        <v>212.52313199177829</v>
      </c>
    </row>
    <row r="9" spans="1:18" ht="15.75" customHeight="1">
      <c r="A9" s="12" t="s">
        <v>6</v>
      </c>
      <c r="B9" s="22">
        <f t="shared" si="0"/>
        <v>16</v>
      </c>
      <c r="C9" s="25">
        <f t="shared" si="0"/>
        <v>2</v>
      </c>
      <c r="D9" s="25">
        <f t="shared" si="0"/>
        <v>0.43</v>
      </c>
      <c r="E9" s="25">
        <f>E8</f>
        <v>0.044</v>
      </c>
      <c r="F9" s="27">
        <v>13</v>
      </c>
      <c r="G9" s="48">
        <v>12.5</v>
      </c>
      <c r="H9" s="46" t="str">
        <f>IF(R9=R$12,"OPTIMÁLNÍ","----")</f>
        <v>----</v>
      </c>
      <c r="I9" s="35">
        <f>G9/((3.14*(B9+2*F9)^2/4-3.14*B9^2/4)/1000000)</f>
        <v>10559.39448208282</v>
      </c>
      <c r="J9" s="36">
        <f>PI()/((1/(2*D9)*LN(B9/(B9-2*C9)))+(1/('Zadání parametrů'!D$12*(B9)/1000)))*('Zadání parametrů'!D$8-'Zadání parametrů'!D$7)</f>
        <v>21.470326982578495</v>
      </c>
      <c r="K9" s="37">
        <f>J9/1000*'Zadání parametrů'!D$6*'Zadání parametrů'!$D$5</f>
        <v>125.38670957825842</v>
      </c>
      <c r="L9" s="37">
        <f>K9*'Zadání parametrů'!$D$15</f>
        <v>185.07130153715377</v>
      </c>
      <c r="M9" s="36">
        <f>PI()/((1/(2*D9)*LN(B9/(B9-2*C9)))+(1/(2*E9)*LN((B9+2*F9)/B9))+(1/('Zadání parametrů'!D$12*(B9+2*F9)/1000)))*('Zadání parametrů'!D$8-'Zadání parametrů'!D$7)</f>
        <v>10.332453119564846</v>
      </c>
      <c r="N9" s="37">
        <f>M9/1000*'Zadání parametrů'!D$6*'Zadání parametrů'!$D$5</f>
        <v>60.3415262182587</v>
      </c>
      <c r="O9" s="37">
        <f>N9*'Zadání parametrů'!$D$15</f>
        <v>89.06434207830769</v>
      </c>
      <c r="P9" s="38">
        <f>L9-O9</f>
        <v>96.00695945884608</v>
      </c>
      <c r="Q9" s="8">
        <f>G9/P9*365</f>
        <v>47.522596546302886</v>
      </c>
      <c r="R9" s="43">
        <f>(O9*'Zadání parametrů'!$D$4)+G9</f>
        <v>190.62868415661538</v>
      </c>
    </row>
    <row r="10" spans="1:18" ht="15.75" customHeight="1">
      <c r="A10" s="4" t="s">
        <v>6</v>
      </c>
      <c r="B10" s="22">
        <f t="shared" si="0"/>
        <v>16</v>
      </c>
      <c r="C10" s="25">
        <f t="shared" si="0"/>
        <v>2</v>
      </c>
      <c r="D10" s="25">
        <f t="shared" si="0"/>
        <v>0.43</v>
      </c>
      <c r="E10" s="25">
        <f>E9</f>
        <v>0.044</v>
      </c>
      <c r="F10" s="21">
        <v>20</v>
      </c>
      <c r="G10" s="48">
        <v>23.2</v>
      </c>
      <c r="H10" s="46" t="str">
        <f>IF(R10=R$12,"OPTIMÁLNÍ","----")</f>
        <v>OPTIMÁLNÍ</v>
      </c>
      <c r="I10" s="35">
        <f>G10/((3.14*(B10+2*F10)^2/4-3.14*B10^2/4)/1000000)</f>
        <v>10261.854210898795</v>
      </c>
      <c r="J10" s="36">
        <f>PI()/((1/(2*D10)*LN(B10/(B10-2*C10)))+(1/('Zadání parametrů'!D$12*(B10)/1000)))*('Zadání parametrů'!D$8-'Zadání parametrů'!D$7)</f>
        <v>21.470326982578495</v>
      </c>
      <c r="K10" s="37">
        <f>J10/1000*'Zadání parametrů'!D$6*'Zadání parametrů'!$D$5</f>
        <v>125.38670957825842</v>
      </c>
      <c r="L10" s="37">
        <f>K10*'Zadání parametrů'!$D$15</f>
        <v>185.07130153715377</v>
      </c>
      <c r="M10" s="36">
        <f>PI()/((1/(2*D10)*LN(B10/(B10-2*C10)))+(1/(2*E10)*LN((B10+2*F10)/B10))+(1/('Zadání parametrů'!D$12*(B10+2*F10)/1000)))*('Zadání parametrů'!D$8-'Zadání parametrů'!D$7)</f>
        <v>8.643322947572857</v>
      </c>
      <c r="N10" s="37">
        <f>M10/1000*'Zadání parametrů'!D$6*'Zadání parametrů'!$D$5</f>
        <v>50.47700601382549</v>
      </c>
      <c r="O10" s="37">
        <f>N10*'Zadání parametrů'!$D$15</f>
        <v>74.504269488361</v>
      </c>
      <c r="P10" s="38">
        <f>L10-O10</f>
        <v>110.56703204879277</v>
      </c>
      <c r="Q10" s="8">
        <f>G10/P10*365</f>
        <v>76.58702456861741</v>
      </c>
      <c r="R10" s="43">
        <f>(O10*'Zadání parametrů'!$D$4)+G10</f>
        <v>172.208538976722</v>
      </c>
    </row>
    <row r="11" spans="1:18" ht="15.75" customHeight="1">
      <c r="A11" s="4" t="s">
        <v>6</v>
      </c>
      <c r="B11" s="22">
        <f t="shared" si="0"/>
        <v>16</v>
      </c>
      <c r="C11" s="25">
        <f t="shared" si="0"/>
        <v>2</v>
      </c>
      <c r="D11" s="25">
        <f t="shared" si="0"/>
        <v>0.43</v>
      </c>
      <c r="E11" s="25">
        <f>E10</f>
        <v>0.044</v>
      </c>
      <c r="F11" s="21">
        <v>25</v>
      </c>
      <c r="G11" s="48">
        <v>39</v>
      </c>
      <c r="H11" s="46" t="str">
        <f>IF(R11=R$12,"OPTIMÁLNÍ","----")</f>
        <v>----</v>
      </c>
      <c r="I11" s="35">
        <f>G11/((3.14*(B11+2*F11)^2/4-3.14*B11^2/4)/1000000)</f>
        <v>12117.446015224483</v>
      </c>
      <c r="J11" s="36">
        <f>PI()/((1/(2*D11)*LN(B11/(B11-2*C11)))+(1/('Zadání parametrů'!D$12*(B11)/1000)))*('Zadání parametrů'!D$8-'Zadání parametrů'!D$7)</f>
        <v>21.470326982578495</v>
      </c>
      <c r="K11" s="37">
        <f>J11/1000*'Zadání parametrů'!D$6*'Zadání parametrů'!$D$5</f>
        <v>125.38670957825842</v>
      </c>
      <c r="L11" s="37">
        <f>K11*'Zadání parametrů'!$D$15</f>
        <v>185.07130153715377</v>
      </c>
      <c r="M11" s="36">
        <f>PI()/((1/(2*D11)*LN(B11/(B11-2*C11)))+(1/(2*E11)*LN((B11+2*F11)/B11))+(1/('Zadání parametrů'!D$12*(B11+2*F11)/1000)))*('Zadání parametrů'!D$8-'Zadání parametrů'!D$7)</f>
        <v>7.874679570812547</v>
      </c>
      <c r="N11" s="37">
        <f>M11/1000*'Zadání parametrů'!D$6*'Zadání parametrů'!$D$5</f>
        <v>45.98812869354528</v>
      </c>
      <c r="O11" s="37">
        <f>N11*'Zadání parametrů'!$D$15</f>
        <v>67.87866801194328</v>
      </c>
      <c r="P11" s="38">
        <f>L11-O11</f>
        <v>117.1926335252105</v>
      </c>
      <c r="Q11" s="8">
        <f>G11/P11*365</f>
        <v>121.4666790207233</v>
      </c>
      <c r="R11" s="43">
        <f>(O11*'Zadání parametrů'!$D$4)+G11</f>
        <v>174.75733602388655</v>
      </c>
    </row>
    <row r="12" spans="1:18" ht="15.75" customHeight="1">
      <c r="A12" s="40"/>
      <c r="B12" s="20"/>
      <c r="C12" s="23"/>
      <c r="D12" s="23"/>
      <c r="E12" s="23"/>
      <c r="F12" s="20"/>
      <c r="G12" s="23"/>
      <c r="H12" s="23"/>
      <c r="I12" s="29"/>
      <c r="J12" s="29"/>
      <c r="K12" s="30"/>
      <c r="L12" s="30"/>
      <c r="M12" s="30"/>
      <c r="N12" s="30"/>
      <c r="O12" s="47" t="s">
        <v>53</v>
      </c>
      <c r="P12" s="32"/>
      <c r="Q12" s="8"/>
      <c r="R12" s="45">
        <f>MIN(R7:R11)</f>
        <v>172.208538976722</v>
      </c>
    </row>
    <row r="13" spans="1:18" ht="21.75" customHeight="1">
      <c r="A13" s="5" t="s">
        <v>91</v>
      </c>
      <c r="B13" s="20"/>
      <c r="C13" s="40"/>
      <c r="D13" s="40"/>
      <c r="E13" s="23"/>
      <c r="F13" s="20"/>
      <c r="G13" s="23"/>
      <c r="H13" s="23"/>
      <c r="I13" s="29"/>
      <c r="J13" s="29"/>
      <c r="K13" s="30"/>
      <c r="L13" s="30"/>
      <c r="M13" s="30"/>
      <c r="N13" s="30"/>
      <c r="O13" s="31"/>
      <c r="P13" s="32"/>
      <c r="Q13" s="33"/>
      <c r="R13" s="42"/>
    </row>
    <row r="14" spans="1:18" ht="12.75">
      <c r="A14" s="4" t="s">
        <v>6</v>
      </c>
      <c r="B14" s="21">
        <v>20</v>
      </c>
      <c r="C14" s="6">
        <v>2</v>
      </c>
      <c r="D14" s="25">
        <f>D$7</f>
        <v>0.43</v>
      </c>
      <c r="E14" s="6">
        <v>0.044</v>
      </c>
      <c r="F14" s="21">
        <v>6</v>
      </c>
      <c r="G14" s="6">
        <v>4.2</v>
      </c>
      <c r="H14" s="46" t="str">
        <f>IF(R14=R$19,"OPTIMÁLNÍ","----")</f>
        <v>----</v>
      </c>
      <c r="I14" s="35">
        <f>G14/((3.14*(B14+2*F14)^2/4-3.14*B14^2/4)/1000000)</f>
        <v>8574.22831945125</v>
      </c>
      <c r="J14" s="36">
        <f>PI()/((1/(2*D14)*LN(B14/(B14-2*C14)))+(1/('Zadání parametrů'!D$12*(B14)/1000)))*('Zadání parametrů'!D$8-'Zadání parametrů'!D$7)</f>
        <v>26.879455474854375</v>
      </c>
      <c r="K14" s="37">
        <f>J14/1000*'Zadání parametrů'!D$6*'Zadání parametrů'!$D$5</f>
        <v>156.97601997314956</v>
      </c>
      <c r="L14" s="37">
        <f>K14*'Zadání parametrů'!$D$15</f>
        <v>231.69725423268068</v>
      </c>
      <c r="M14" s="36">
        <f>PI()/((1/(2*D14)*LN(B14/(B14-2*C14)))+(1/(2*E14)*LN((B14+2*F14)/B14))+(1/('Zadání parametrů'!D$12*(B14+2*F14)/1000)))*('Zadání parametrů'!D$8-'Zadání parametrů'!D$7)</f>
        <v>16.202277511920066</v>
      </c>
      <c r="N14" s="37">
        <f>M14/1000*'Zadání parametrů'!D$6*'Zadání parametrů'!$D$5</f>
        <v>94.62130066961319</v>
      </c>
      <c r="O14" s="37">
        <f>N14*'Zadání parametrů'!$D$15</f>
        <v>139.66143084035545</v>
      </c>
      <c r="P14" s="38">
        <f>L14-O14</f>
        <v>92.03582339232523</v>
      </c>
      <c r="Q14" s="8">
        <f>G14/P14*365</f>
        <v>16.656557669563213</v>
      </c>
      <c r="R14" s="43">
        <f>(O14*'Zadání parametrů'!$D$4)+G14</f>
        <v>283.5228616807109</v>
      </c>
    </row>
    <row r="15" spans="1:18" ht="12.75">
      <c r="A15" s="4" t="s">
        <v>6</v>
      </c>
      <c r="B15" s="22">
        <f aca="true" t="shared" si="1" ref="B15:C18">B$14</f>
        <v>20</v>
      </c>
      <c r="C15" s="59">
        <f t="shared" si="1"/>
        <v>2</v>
      </c>
      <c r="D15" s="25">
        <f>D$7</f>
        <v>0.43</v>
      </c>
      <c r="E15" s="25">
        <f>E14</f>
        <v>0.044</v>
      </c>
      <c r="F15" s="21">
        <v>9</v>
      </c>
      <c r="G15" s="6">
        <v>7.2</v>
      </c>
      <c r="H15" s="46" t="str">
        <f>IF(R15=R$19,"OPTIMÁLNÍ","----")</f>
        <v>----</v>
      </c>
      <c r="I15" s="35">
        <f>G15/((3.14*(B15+2*F15)^2/4-3.14*B15^2/4)/1000000)</f>
        <v>8785.416209092906</v>
      </c>
      <c r="J15" s="36">
        <f>PI()/((1/(2*D15)*LN(B15/(B15-2*C15)))+(1/('Zadání parametrů'!D$12*(B15)/1000)))*('Zadání parametrů'!D$8-'Zadání parametrů'!D$7)</f>
        <v>26.879455474854375</v>
      </c>
      <c r="K15" s="37">
        <f>J15/1000*'Zadání parametrů'!D$6*'Zadání parametrů'!$D$5</f>
        <v>156.97601997314956</v>
      </c>
      <c r="L15" s="37">
        <f>K15*'Zadání parametrů'!$D$15</f>
        <v>231.69725423268068</v>
      </c>
      <c r="M15" s="36">
        <f>PI()/((1/(2*D15)*LN(B15/(B15-2*C15)))+(1/(2*E15)*LN((B15+2*F15)/B15))+(1/('Zadání parametrů'!D$12*(B15+2*F15)/1000)))*('Zadání parametrů'!D$8-'Zadání parametrů'!D$7)</f>
        <v>13.880594759935414</v>
      </c>
      <c r="N15" s="37">
        <f>M15/1000*'Zadání parametrů'!D$6*'Zadání parametrů'!$D$5</f>
        <v>81.06267339802282</v>
      </c>
      <c r="O15" s="37">
        <f>N15*'Zadání parametrů'!$D$15</f>
        <v>119.64884095223638</v>
      </c>
      <c r="P15" s="38">
        <f>L15-O15</f>
        <v>112.0484132804443</v>
      </c>
      <c r="Q15" s="8">
        <f>G15/P15*365</f>
        <v>23.454147390935546</v>
      </c>
      <c r="R15" s="43">
        <f>(O15*'Zadání parametrů'!$D$4)+G15</f>
        <v>246.49768190447276</v>
      </c>
    </row>
    <row r="16" spans="1:18" ht="12.75">
      <c r="A16" s="12" t="s">
        <v>6</v>
      </c>
      <c r="B16" s="22">
        <f t="shared" si="1"/>
        <v>20</v>
      </c>
      <c r="C16" s="59">
        <f t="shared" si="1"/>
        <v>2</v>
      </c>
      <c r="D16" s="25">
        <f>D$7</f>
        <v>0.43</v>
      </c>
      <c r="E16" s="25">
        <f>E15</f>
        <v>0.044</v>
      </c>
      <c r="F16" s="27">
        <v>13</v>
      </c>
      <c r="G16" s="6">
        <v>13.2</v>
      </c>
      <c r="H16" s="46" t="str">
        <f>IF(R16=R$19,"OPTIMÁLNÍ","----")</f>
        <v>----</v>
      </c>
      <c r="I16" s="35">
        <f>G16/((3.14*(B16+2*F16)^2/4-3.14*B16^2/4)/1000000)</f>
        <v>9799.118079372854</v>
      </c>
      <c r="J16" s="36">
        <f>PI()/((1/(2*D16)*LN(B16/(B16-2*C16)))+(1/('Zadání parametrů'!D$12*(B16)/1000)))*('Zadání parametrů'!D$8-'Zadání parametrů'!D$7)</f>
        <v>26.879455474854375</v>
      </c>
      <c r="K16" s="37">
        <f>J16/1000*'Zadání parametrů'!D$6*'Zadání parametrů'!$D$5</f>
        <v>156.97601997314956</v>
      </c>
      <c r="L16" s="37">
        <f>K16*'Zadání parametrů'!$D$15</f>
        <v>231.69725423268068</v>
      </c>
      <c r="M16" s="36">
        <f>PI()/((1/(2*D16)*LN(B16/(B16-2*C16)))+(1/(2*E16)*LN((B16+2*F16)/B16))+(1/('Zadání parametrů'!D$12*(B16+2*F16)/1000)))*('Zadání parametrů'!D$8-'Zadání parametrů'!D$7)</f>
        <v>11.881710857044897</v>
      </c>
      <c r="N16" s="37">
        <f>M16/1000*'Zadání parametrů'!D$6*'Zadání parametrů'!$D$5</f>
        <v>69.3891914051422</v>
      </c>
      <c r="O16" s="37">
        <f>N16*'Zadání parametrů'!$D$15</f>
        <v>102.41873328644311</v>
      </c>
      <c r="P16" s="38">
        <f>L16-O16</f>
        <v>129.27852094623756</v>
      </c>
      <c r="Q16" s="8">
        <f>G16/P16*365</f>
        <v>37.26837192083624</v>
      </c>
      <c r="R16" s="43">
        <f>(O16*'Zadání parametrů'!$D$4)+G16</f>
        <v>218.03746657288622</v>
      </c>
    </row>
    <row r="17" spans="1:18" ht="12.75">
      <c r="A17" s="12" t="s">
        <v>6</v>
      </c>
      <c r="B17" s="22">
        <f t="shared" si="1"/>
        <v>20</v>
      </c>
      <c r="C17" s="59">
        <f t="shared" si="1"/>
        <v>2</v>
      </c>
      <c r="D17" s="25">
        <f>D$7</f>
        <v>0.43</v>
      </c>
      <c r="E17" s="25">
        <f>E16</f>
        <v>0.044</v>
      </c>
      <c r="F17" s="27">
        <v>20</v>
      </c>
      <c r="G17" s="48">
        <v>25.6</v>
      </c>
      <c r="H17" s="46" t="str">
        <f>IF(R17=R$19,"OPTIMÁLNÍ","----")</f>
        <v>OPTIMÁLNÍ</v>
      </c>
      <c r="I17" s="35">
        <f>G17/((3.14*(B17+2*F17)^2/4-3.14*B17^2/4)/1000000)</f>
        <v>10191.082802547771</v>
      </c>
      <c r="J17" s="36">
        <f>PI()/((1/(2*D17)*LN(B17/(B17-2*C17)))+(1/('Zadání parametrů'!D$12*(B17)/1000)))*('Zadání parametrů'!D$8-'Zadání parametrů'!D$7)</f>
        <v>26.879455474854375</v>
      </c>
      <c r="K17" s="37">
        <f>J17/1000*'Zadání parametrů'!D$6*'Zadání parametrů'!$D$5</f>
        <v>156.97601997314956</v>
      </c>
      <c r="L17" s="37">
        <f>K17*'Zadání parametrů'!$D$15</f>
        <v>231.69725423268068</v>
      </c>
      <c r="M17" s="36">
        <f>PI()/((1/(2*D17)*LN(B17/(B17-2*C17)))+(1/(2*E17)*LN((B17+2*F17)/B17))+(1/('Zadání parametrů'!D$12*(B17+2*F17)/1000)))*('Zadání parametrů'!D$8-'Zadání parametrů'!D$7)</f>
        <v>9.810414589435362</v>
      </c>
      <c r="N17" s="37">
        <f>M17/1000*'Zadání parametrů'!D$6*'Zadání parametrů'!$D$5</f>
        <v>57.29282120230252</v>
      </c>
      <c r="O17" s="37">
        <f>N17*'Zadání parametrů'!$D$15</f>
        <v>84.56444087503299</v>
      </c>
      <c r="P17" s="38">
        <f>L17-O17</f>
        <v>147.1328133576477</v>
      </c>
      <c r="Q17" s="8">
        <f>G17/P17*365</f>
        <v>63.50724754570402</v>
      </c>
      <c r="R17" s="43">
        <f>(O17*'Zadání parametrů'!$D$4)+G17</f>
        <v>194.72888175006597</v>
      </c>
    </row>
    <row r="18" spans="1:18" ht="12.75">
      <c r="A18" s="12" t="s">
        <v>6</v>
      </c>
      <c r="B18" s="22">
        <f t="shared" si="1"/>
        <v>20</v>
      </c>
      <c r="C18" s="59">
        <f t="shared" si="1"/>
        <v>2</v>
      </c>
      <c r="D18" s="25">
        <f>D$7</f>
        <v>0.43</v>
      </c>
      <c r="E18" s="25">
        <f>E17</f>
        <v>0.044</v>
      </c>
      <c r="F18" s="21">
        <v>25</v>
      </c>
      <c r="G18" s="6">
        <v>44</v>
      </c>
      <c r="H18" s="46" t="str">
        <f>IF(R18=R$19,"OPTIMÁLNÍ","----")</f>
        <v>----</v>
      </c>
      <c r="I18" s="35">
        <f>G18/((3.14*(B18+2*F18)^2/4-3.14*B18^2/4)/1000000)</f>
        <v>12455.767869780608</v>
      </c>
      <c r="J18" s="36">
        <f>PI()/((1/(2*D18)*LN(B18/(B18-2*C18)))+(1/('Zadání parametrů'!D$12*(B18)/1000)))*('Zadání parametrů'!D$8-'Zadání parametrů'!D$7)</f>
        <v>26.879455474854375</v>
      </c>
      <c r="K18" s="37">
        <f>J18/1000*'Zadání parametrů'!D$6*'Zadání parametrů'!$D$5</f>
        <v>156.97601997314956</v>
      </c>
      <c r="L18" s="37">
        <f>K18*'Zadání parametrů'!$D$15</f>
        <v>231.69725423268068</v>
      </c>
      <c r="M18" s="36">
        <f>PI()/((1/(2*D18)*LN(B18/(B18-2*C18)))+(1/(2*E18)*LN((B18+2*F18)/B18))+(1/('Zadání parametrů'!D$12*(B18+2*F18)/1000)))*('Zadání parametrů'!D$8-'Zadání parametrů'!D$7)</f>
        <v>8.877908560281957</v>
      </c>
      <c r="N18" s="37">
        <f>M18/1000*'Zadání parametrů'!D$6*'Zadání parametrů'!$D$5</f>
        <v>51.846985992046626</v>
      </c>
      <c r="O18" s="37">
        <f>N18*'Zadání parametrů'!$D$15</f>
        <v>76.52636559808451</v>
      </c>
      <c r="P18" s="38">
        <f>L18-O18</f>
        <v>155.17088863459617</v>
      </c>
      <c r="Q18" s="8">
        <f>G18/P18*365</f>
        <v>103.49879504665888</v>
      </c>
      <c r="R18" s="43">
        <f>(O18*'Zadání parametrů'!$D$4)+G18</f>
        <v>197.05273119616902</v>
      </c>
    </row>
    <row r="19" spans="1:18" ht="15.75" customHeight="1">
      <c r="A19" s="40"/>
      <c r="B19" s="20"/>
      <c r="C19" s="23"/>
      <c r="D19" s="23"/>
      <c r="E19" s="23"/>
      <c r="F19" s="20"/>
      <c r="G19" s="23"/>
      <c r="H19" s="20"/>
      <c r="I19" s="29"/>
      <c r="J19" s="29"/>
      <c r="K19" s="30"/>
      <c r="L19" s="30"/>
      <c r="M19" s="30"/>
      <c r="N19" s="30"/>
      <c r="O19" s="47" t="s">
        <v>53</v>
      </c>
      <c r="P19" s="32"/>
      <c r="Q19" s="8"/>
      <c r="R19" s="45">
        <f>MIN(R14:R18)</f>
        <v>194.72888175006597</v>
      </c>
    </row>
    <row r="20" spans="1:18" ht="21.75" customHeight="1">
      <c r="A20" s="5" t="s">
        <v>92</v>
      </c>
      <c r="B20" s="20"/>
      <c r="C20" s="40"/>
      <c r="D20" s="40"/>
      <c r="E20" s="23"/>
      <c r="F20" s="20"/>
      <c r="G20" s="23"/>
      <c r="H20" s="20"/>
      <c r="I20" s="29"/>
      <c r="J20" s="29"/>
      <c r="K20" s="30"/>
      <c r="L20" s="30"/>
      <c r="M20" s="30"/>
      <c r="N20" s="30"/>
      <c r="O20" s="31"/>
      <c r="P20" s="32"/>
      <c r="Q20" s="33"/>
      <c r="R20" s="41"/>
    </row>
    <row r="21" spans="1:19" s="18" customFormat="1" ht="12.75">
      <c r="A21" s="4" t="s">
        <v>6</v>
      </c>
      <c r="B21" s="21">
        <v>25</v>
      </c>
      <c r="C21" s="6">
        <v>3</v>
      </c>
      <c r="D21" s="25">
        <f>D$7</f>
        <v>0.43</v>
      </c>
      <c r="E21" s="48">
        <v>0.044</v>
      </c>
      <c r="F21" s="21">
        <v>6</v>
      </c>
      <c r="G21" s="6">
        <v>5.4</v>
      </c>
      <c r="H21" s="46" t="str">
        <f>IF(R21=R$30,"OPTIMÁLNÍ","----")</f>
        <v>----</v>
      </c>
      <c r="I21" s="35">
        <f>G21/((3.14*(B21+2*F21)^2/4-3.14*B21^2/4)/1000000)</f>
        <v>9245.9420587631</v>
      </c>
      <c r="J21" s="36">
        <f>PI()/((1/(2*D21)*LN(B21/(B21-2*C21)))+(1/('Zadání parametrů'!D$12*(B21)/1000)))*('Zadání parametrů'!D$8-'Zadání parametrů'!D$7)</f>
        <v>32.73164701524363</v>
      </c>
      <c r="K21" s="37">
        <f>J21/1000*'Zadání parametrů'!D$6*'Zadání parametrů'!$D$5</f>
        <v>191.1528185690228</v>
      </c>
      <c r="L21" s="37">
        <f>K21*'Zadání parametrů'!$D$15</f>
        <v>282.14235020645833</v>
      </c>
      <c r="M21" s="36">
        <f>PI()/((1/(2*D21)*LN(B21/(B21-2*C21)))+(1/(2*E21)*LN((B21+2*F21)/B21))+(1/('Zadání parametrů'!D$12*(B21+2*F21)/1000)))*('Zadání parametrů'!D$8-'Zadání parametrů'!D$7)</f>
        <v>18.907946082507372</v>
      </c>
      <c r="N21" s="37">
        <f>M21/1000*'Zadání parametrů'!D$6*'Zadání parametrů'!$D$5</f>
        <v>110.42240512184304</v>
      </c>
      <c r="O21" s="37">
        <f>N21*'Zadání parametrů'!$D$15</f>
        <v>162.98392631483406</v>
      </c>
      <c r="P21" s="38">
        <f>L21-O21</f>
        <v>119.15842389162427</v>
      </c>
      <c r="Q21" s="8">
        <f>G21/P21*365</f>
        <v>16.54100428344574</v>
      </c>
      <c r="R21" s="43">
        <f>(O21*'Zadání parametrů'!$D$4)+G21</f>
        <v>331.3678526296681</v>
      </c>
      <c r="S21" s="44"/>
    </row>
    <row r="22" spans="1:18" ht="12.75">
      <c r="A22" s="4" t="s">
        <v>6</v>
      </c>
      <c r="B22" s="22">
        <f aca="true" t="shared" si="2" ref="B22:C25">B$21</f>
        <v>25</v>
      </c>
      <c r="C22" s="59">
        <f t="shared" si="2"/>
        <v>3</v>
      </c>
      <c r="D22" s="25">
        <f>D$7</f>
        <v>0.43</v>
      </c>
      <c r="E22" s="25">
        <f>E21</f>
        <v>0.044</v>
      </c>
      <c r="F22" s="21">
        <v>9</v>
      </c>
      <c r="G22" s="6">
        <v>8.4</v>
      </c>
      <c r="H22" s="46" t="str">
        <f>IF(R22=R$30,"OPTIMÁLNÍ","----")</f>
        <v>----</v>
      </c>
      <c r="I22" s="35">
        <f>G22/((3.14*(B22+2*F22)^2/4-3.14*B22^2/4)/1000000)</f>
        <v>8742.350443362056</v>
      </c>
      <c r="J22" s="36">
        <f>PI()/((1/(2*D22)*LN(B22/(B22-2*C22)))+(1/('Zadání parametrů'!D$12*(B22)/1000)))*('Zadání parametrů'!D$8-'Zadání parametrů'!D$7)</f>
        <v>32.73164701524363</v>
      </c>
      <c r="K22" s="37">
        <f>J22/1000*'Zadání parametrů'!D$6*'Zadání parametrů'!$D$5</f>
        <v>191.1528185690228</v>
      </c>
      <c r="L22" s="37">
        <f>K22*'Zadání parametrů'!$D$15</f>
        <v>282.14235020645833</v>
      </c>
      <c r="M22" s="36">
        <f>PI()/((1/(2*D22)*LN(B22/(B22-2*C22)))+(1/(2*E22)*LN((B22+2*F22)/B22))+(1/('Zadání parametrů'!D$12*(B22+2*F22)/1000)))*('Zadání parametrů'!D$8-'Zadání parametrů'!D$7)</f>
        <v>16.051336966208307</v>
      </c>
      <c r="N22" s="37">
        <f>M22/1000*'Zadání parametrů'!D$6*'Zadání parametrů'!$D$5</f>
        <v>93.73980788265652</v>
      </c>
      <c r="O22" s="37">
        <f>N22*'Zadání parametrů'!$D$15</f>
        <v>138.36034384376381</v>
      </c>
      <c r="P22" s="38">
        <f>L22-O22</f>
        <v>143.78200636269452</v>
      </c>
      <c r="Q22" s="8">
        <f>G22/P22*365</f>
        <v>21.323947812119975</v>
      </c>
      <c r="R22" s="43">
        <f>(O22*'Zadání parametrů'!$D$4)+G22</f>
        <v>285.1206876875276</v>
      </c>
    </row>
    <row r="23" spans="1:18" ht="12.75">
      <c r="A23" s="4" t="s">
        <v>6</v>
      </c>
      <c r="B23" s="22">
        <f t="shared" si="2"/>
        <v>25</v>
      </c>
      <c r="C23" s="59">
        <f t="shared" si="2"/>
        <v>3</v>
      </c>
      <c r="D23" s="25">
        <f>D$7</f>
        <v>0.43</v>
      </c>
      <c r="E23" s="25">
        <f>E22</f>
        <v>0.044</v>
      </c>
      <c r="F23" s="27">
        <v>13</v>
      </c>
      <c r="G23" s="6">
        <v>15.9</v>
      </c>
      <c r="H23" s="46" t="str">
        <f>IF(R23=R$30,"OPTIMÁLNÍ","----")</f>
        <v>----</v>
      </c>
      <c r="I23" s="35">
        <f>G23/((3.14*(B23+2*F23)^2/4-3.14*B23^2/4)/1000000)</f>
        <v>10250.393254080816</v>
      </c>
      <c r="J23" s="36">
        <f>PI()/((1/(2*D23)*LN(B23/(B23-2*C23)))+(1/('Zadání parametrů'!D$12*(B23)/1000)))*('Zadání parametrů'!D$8-'Zadání parametrů'!D$7)</f>
        <v>32.73164701524363</v>
      </c>
      <c r="K23" s="37">
        <f>J23/1000*'Zadání parametrů'!D$6*'Zadání parametrů'!$D$5</f>
        <v>191.1528185690228</v>
      </c>
      <c r="L23" s="37">
        <f>K23*'Zadání parametrů'!$D$15</f>
        <v>282.14235020645833</v>
      </c>
      <c r="M23" s="36">
        <f>PI()/((1/(2*D23)*LN(B23/(B23-2*C23)))+(1/(2*E23)*LN((B23+2*F23)/B23))+(1/('Zadání parametrů'!D$12*(B23+2*F23)/1000)))*('Zadání parametrů'!D$8-'Zadání parametrů'!D$7)</f>
        <v>13.617523225776894</v>
      </c>
      <c r="N23" s="37">
        <f>M23/1000*'Zadání parametrů'!D$6*'Zadání parametrů'!$D$5</f>
        <v>79.52633563853706</v>
      </c>
      <c r="O23" s="37">
        <f>N23*'Zadání parametrů'!$D$15</f>
        <v>117.38120006984093</v>
      </c>
      <c r="P23" s="38">
        <f>L23-O23</f>
        <v>164.7611501366174</v>
      </c>
      <c r="Q23" s="8">
        <f>G23/P23*365</f>
        <v>35.2237162412852</v>
      </c>
      <c r="R23" s="43">
        <f>(O23*'Zadání parametrů'!$D$4)+G23</f>
        <v>250.66240013968186</v>
      </c>
    </row>
    <row r="24" spans="1:18" ht="12.75">
      <c r="A24" s="4" t="s">
        <v>6</v>
      </c>
      <c r="B24" s="22">
        <f t="shared" si="2"/>
        <v>25</v>
      </c>
      <c r="C24" s="59">
        <f t="shared" si="2"/>
        <v>3</v>
      </c>
      <c r="D24" s="25">
        <f>D$7</f>
        <v>0.43</v>
      </c>
      <c r="E24" s="25">
        <f>E23</f>
        <v>0.044</v>
      </c>
      <c r="F24" s="21">
        <v>20</v>
      </c>
      <c r="G24" s="48">
        <v>29.8</v>
      </c>
      <c r="H24" s="46" t="str">
        <f>IF(R24=R$30,"OPTIMÁLNÍ","----")</f>
        <v>----</v>
      </c>
      <c r="I24" s="35">
        <f>G24/((3.14*(B24+2*F24)^2/4-3.14*B24^2/4)/1000000)</f>
        <v>10544.939844302902</v>
      </c>
      <c r="J24" s="36">
        <f>PI()/((1/(2*D24)*LN(B24/(B24-2*C24)))+(1/('Zadání parametrů'!D$12*(B24)/1000)))*('Zadání parametrů'!D$8-'Zadání parametrů'!D$7)</f>
        <v>32.73164701524363</v>
      </c>
      <c r="K24" s="37">
        <f>J24/1000*'Zadání parametrů'!D$6*'Zadání parametrů'!$D$5</f>
        <v>191.1528185690228</v>
      </c>
      <c r="L24" s="37">
        <f>K24*'Zadání parametrů'!$D$15</f>
        <v>282.14235020645833</v>
      </c>
      <c r="M24" s="36">
        <f>PI()/((1/(2*D24)*LN(B24/(B24-2*C24)))+(1/(2*E24)*LN((B24+2*F24)/B24))+(1/('Zadání parametrů'!D$12*(B24+2*F24)/1000)))*('Zadání parametrů'!D$8-'Zadání parametrů'!D$7)</f>
        <v>11.117919422433975</v>
      </c>
      <c r="N24" s="37">
        <f>M24/1000*'Zadání parametrů'!D$6*'Zadání parametrů'!$D$5</f>
        <v>64.92864942701442</v>
      </c>
      <c r="O24" s="37">
        <f>N24*'Zadání parametrů'!$D$15</f>
        <v>95.83495489214701</v>
      </c>
      <c r="P24" s="38">
        <f>L24-O24</f>
        <v>186.30739531431132</v>
      </c>
      <c r="Q24" s="8">
        <f>G24/P24*365</f>
        <v>58.38200883893994</v>
      </c>
      <c r="R24" s="43">
        <f>(O24*'Zadání parametrů'!$D$4)+G24</f>
        <v>221.46990978429403</v>
      </c>
    </row>
    <row r="25" spans="1:18" ht="12.75">
      <c r="A25" s="4" t="s">
        <v>6</v>
      </c>
      <c r="B25" s="22">
        <f t="shared" si="2"/>
        <v>25</v>
      </c>
      <c r="C25" s="59">
        <f t="shared" si="2"/>
        <v>3</v>
      </c>
      <c r="D25" s="25">
        <f>D$7</f>
        <v>0.43</v>
      </c>
      <c r="E25" s="25">
        <f>E24</f>
        <v>0.044</v>
      </c>
      <c r="F25" s="21">
        <v>25</v>
      </c>
      <c r="G25" s="6">
        <v>48</v>
      </c>
      <c r="H25" s="46" t="str">
        <f>IF(R25=R$30,"OPTIMÁLNÍ","----")</f>
        <v>----</v>
      </c>
      <c r="I25" s="35">
        <f>G25/((3.14*(B25+2*F25)^2/4-3.14*B25^2/4)/1000000)</f>
        <v>12229.299363057326</v>
      </c>
      <c r="J25" s="36">
        <f>PI()/((1/(2*D25)*LN(B25/(B25-2*C25)))+(1/('Zadání parametrů'!D$12*(B25)/1000)))*('Zadání parametrů'!D$8-'Zadání parametrů'!D$7)</f>
        <v>32.73164701524363</v>
      </c>
      <c r="K25" s="37">
        <f>J25/1000*'Zadání parametrů'!D$6*'Zadání parametrů'!$D$5</f>
        <v>191.1528185690228</v>
      </c>
      <c r="L25" s="37">
        <f>K25*'Zadání parametrů'!$D$15</f>
        <v>282.14235020645833</v>
      </c>
      <c r="M25" s="36">
        <f>PI()/((1/(2*D25)*LN(B25/(B25-2*C25)))+(1/(2*E25)*LN((B25+2*F25)/B25))+(1/('Zadání parametrů'!D$12*(B25+2*F25)/1000)))*('Zadání parametrů'!D$8-'Zadání parametrů'!D$7)</f>
        <v>10.000346929840967</v>
      </c>
      <c r="N25" s="37">
        <f>M25/1000*'Zadání parametrů'!D$6*'Zadání parametrů'!$D$5</f>
        <v>58.40202607027125</v>
      </c>
      <c r="O25" s="37">
        <f>N25*'Zadání parametrů'!$D$15</f>
        <v>86.20163184428955</v>
      </c>
      <c r="P25" s="38">
        <f>L25-O25</f>
        <v>195.94071836216878</v>
      </c>
      <c r="Q25" s="8">
        <f>G25/P25*365</f>
        <v>89.41479926401388</v>
      </c>
      <c r="R25" s="43">
        <f>(O25*'Zadání parametrů'!$D$4)+G25</f>
        <v>220.4032636885791</v>
      </c>
    </row>
    <row r="26" spans="1:18" ht="12.75">
      <c r="A26" s="4"/>
      <c r="B26" s="22"/>
      <c r="C26" s="59"/>
      <c r="D26" s="25"/>
      <c r="E26" s="25"/>
      <c r="F26" s="21"/>
      <c r="G26" s="6"/>
      <c r="H26" s="46"/>
      <c r="I26" s="35"/>
      <c r="J26" s="36"/>
      <c r="K26" s="37"/>
      <c r="L26" s="37"/>
      <c r="M26" s="36"/>
      <c r="N26" s="37"/>
      <c r="O26" s="37"/>
      <c r="P26" s="38"/>
      <c r="Q26" s="8"/>
      <c r="R26" s="43"/>
    </row>
    <row r="27" spans="1:18" ht="12.75">
      <c r="A27" s="4" t="s">
        <v>15</v>
      </c>
      <c r="B27" s="22">
        <f aca="true" t="shared" si="3" ref="B27:C29">B$21</f>
        <v>25</v>
      </c>
      <c r="C27" s="59">
        <f t="shared" si="3"/>
        <v>3</v>
      </c>
      <c r="D27" s="25">
        <f>D$7</f>
        <v>0.43</v>
      </c>
      <c r="E27" s="48">
        <v>0.038</v>
      </c>
      <c r="F27" s="21">
        <v>20</v>
      </c>
      <c r="G27" s="6">
        <v>72</v>
      </c>
      <c r="H27" s="46" t="str">
        <f>IF(R27=R$30,"OPTIMÁLNÍ","----")</f>
        <v>----</v>
      </c>
      <c r="I27" s="35">
        <f>G27/((3.14*(B27+2*F27)^2/4-3.14*B27^2/4)/1000000)</f>
        <v>25477.707006369426</v>
      </c>
      <c r="J27" s="36">
        <f>PI()/((1/(2*D27)*LN(B27/(B27-2*C27)))+(1/('Zadání parametrů'!D$12*(B27)/1000)))*('Zadání parametrů'!D$8-'Zadání parametrů'!D$7)</f>
        <v>32.73164701524363</v>
      </c>
      <c r="K27" s="37">
        <f>J27/1000*'Zadání parametrů'!D$6*'Zadání parametrů'!$D$5</f>
        <v>191.1528185690228</v>
      </c>
      <c r="L27" s="37">
        <f>K27*'Zadání parametrů'!$D$15</f>
        <v>282.14235020645833</v>
      </c>
      <c r="M27" s="36">
        <f>PI()/((1/(2*D27)*LN(B27/(B27-2*C27)))+(1/(2*E27)*LN((B27+2*F27)/B27))+(1/('Zadání parametrů'!D$12*(B27+2*F27)/1000)))*('Zadání parametrů'!D$8-'Zadání parametrů'!D$7)</f>
        <v>9.797003235673305</v>
      </c>
      <c r="N27" s="37">
        <f>M27/1000*'Zadání parametrů'!D$6*'Zadání parametrů'!$D$5</f>
        <v>57.2144988963321</v>
      </c>
      <c r="O27" s="37">
        <f>N27*'Zadání parametrů'!$D$15</f>
        <v>84.44883682772932</v>
      </c>
      <c r="P27" s="38">
        <f>L27-O27</f>
        <v>197.693513378729</v>
      </c>
      <c r="Q27" s="8">
        <f>G27/P27*365</f>
        <v>132.93304140765815</v>
      </c>
      <c r="R27" s="43">
        <f>(O27*'Zadání parametrů'!$D$4)+G27</f>
        <v>240.89767365545865</v>
      </c>
    </row>
    <row r="28" spans="1:18" ht="12.75">
      <c r="A28" s="4" t="s">
        <v>15</v>
      </c>
      <c r="B28" s="22">
        <f t="shared" si="3"/>
        <v>25</v>
      </c>
      <c r="C28" s="59">
        <f t="shared" si="3"/>
        <v>3</v>
      </c>
      <c r="D28" s="25">
        <f>D$7</f>
        <v>0.43</v>
      </c>
      <c r="E28" s="25">
        <f>E27</f>
        <v>0.038</v>
      </c>
      <c r="F28" s="21">
        <v>25</v>
      </c>
      <c r="G28" s="6">
        <v>76</v>
      </c>
      <c r="H28" s="46" t="str">
        <f>IF(R28=R$30,"OPTIMÁLNÍ","----")</f>
        <v>----</v>
      </c>
      <c r="I28" s="35">
        <f>G28/((3.14*(B28+2*F28)^2/4-3.14*B28^2/4)/1000000)</f>
        <v>19363.057324840767</v>
      </c>
      <c r="J28" s="36">
        <f>PI()/((1/(2*D28)*LN(B28/(B28-2*C28)))+(1/('Zadání parametrů'!D$12*(B28)/1000)))*('Zadání parametrů'!D$8-'Zadání parametrů'!D$7)</f>
        <v>32.73164701524363</v>
      </c>
      <c r="K28" s="37">
        <f>J28/1000*'Zadání parametrů'!D$6*'Zadání parametrů'!$D$5</f>
        <v>191.1528185690228</v>
      </c>
      <c r="L28" s="37">
        <f>K28*'Zadání parametrů'!$D$15</f>
        <v>282.14235020645833</v>
      </c>
      <c r="M28" s="36">
        <f>PI()/((1/(2*D28)*LN(B28/(B28-2*C28)))+(1/(2*E28)*LN((B28+2*F28)/B28))+(1/('Zadání parametrů'!D$12*(B28+2*F28)/1000)))*('Zadání parametrů'!D$8-'Zadání parametrů'!D$7)</f>
        <v>8.77655844191039</v>
      </c>
      <c r="N28" s="37">
        <f>M28/1000*'Zadání parametrů'!D$6*'Zadání parametrů'!$D$5</f>
        <v>51.25510130075668</v>
      </c>
      <c r="O28" s="37">
        <f>N28*'Zadání parametrů'!$D$15</f>
        <v>75.65274134759265</v>
      </c>
      <c r="P28" s="38">
        <f>L28-O28</f>
        <v>206.48960885886567</v>
      </c>
      <c r="Q28" s="8">
        <f>G28/P28*365</f>
        <v>134.34090050972063</v>
      </c>
      <c r="R28" s="43">
        <f>(O28*'Zadání parametrů'!$D$4)+G28</f>
        <v>227.3054826951853</v>
      </c>
    </row>
    <row r="29" spans="1:18" ht="12.75">
      <c r="A29" s="4" t="s">
        <v>15</v>
      </c>
      <c r="B29" s="22">
        <f t="shared" si="3"/>
        <v>25</v>
      </c>
      <c r="C29" s="59">
        <f t="shared" si="3"/>
        <v>3</v>
      </c>
      <c r="D29" s="25">
        <f>D$7</f>
        <v>0.43</v>
      </c>
      <c r="E29" s="25">
        <f>E28</f>
        <v>0.038</v>
      </c>
      <c r="F29" s="21">
        <v>30</v>
      </c>
      <c r="G29" s="6">
        <v>81</v>
      </c>
      <c r="H29" s="46" t="str">
        <f>IF(R29=R$30,"OPTIMÁLNÍ","----")</f>
        <v>OPTIMÁLNÍ</v>
      </c>
      <c r="I29" s="35">
        <f>G29/((3.14*(B29+2*F29)^2/4-3.14*B29^2/4)/1000000)</f>
        <v>15634.04748118124</v>
      </c>
      <c r="J29" s="36">
        <f>PI()/((1/(2*D29)*LN(B29/(B29-2*C29)))+(1/('Zadání parametrů'!D$12*(B29)/1000)))*('Zadání parametrů'!D$8-'Zadání parametrů'!D$7)</f>
        <v>32.73164701524363</v>
      </c>
      <c r="K29" s="37">
        <f>J29/1000*'Zadání parametrů'!D$6*'Zadání parametrů'!$D$5</f>
        <v>191.1528185690228</v>
      </c>
      <c r="L29" s="37">
        <f>K29*'Zadání parametrů'!$D$15</f>
        <v>282.14235020645833</v>
      </c>
      <c r="M29" s="36">
        <f>PI()/((1/(2*D29)*LN(B29/(B29-2*C29)))+(1/(2*E29)*LN((B29+2*F29)/B29))+(1/('Zadání parametrů'!D$12*(B29+2*F29)/1000)))*('Zadání parametrů'!D$8-'Zadání parametrů'!D$7)</f>
        <v>8.03344362752352</v>
      </c>
      <c r="N29" s="37">
        <f>M29/1000*'Zadání parametrů'!D$6*'Zadání parametrů'!$D$5</f>
        <v>46.91531078473735</v>
      </c>
      <c r="O29" s="37">
        <f>N29*'Zadání parametrů'!$D$15</f>
        <v>69.24719261041166</v>
      </c>
      <c r="P29" s="38">
        <f>L29-O29</f>
        <v>212.89515759604666</v>
      </c>
      <c r="Q29" s="8">
        <f>G29/P29*365</f>
        <v>138.8711717722461</v>
      </c>
      <c r="R29" s="43">
        <f>(O29*'Zadání parametrů'!$D$4)+G29</f>
        <v>219.49438522082332</v>
      </c>
    </row>
    <row r="30" spans="1:18" ht="15.75" customHeight="1">
      <c r="A30" s="40"/>
      <c r="B30" s="20"/>
      <c r="C30" s="23"/>
      <c r="D30" s="23"/>
      <c r="E30" s="23"/>
      <c r="F30" s="20"/>
      <c r="G30" s="23"/>
      <c r="H30" s="20"/>
      <c r="I30" s="29"/>
      <c r="J30" s="29"/>
      <c r="K30" s="30"/>
      <c r="L30" s="30"/>
      <c r="M30" s="30"/>
      <c r="N30" s="30"/>
      <c r="O30" s="47" t="s">
        <v>53</v>
      </c>
      <c r="P30" s="32"/>
      <c r="Q30" s="8"/>
      <c r="R30" s="45">
        <f>MIN(R21:R29)</f>
        <v>219.49438522082332</v>
      </c>
    </row>
    <row r="31" spans="1:18" ht="21.75" customHeight="1">
      <c r="A31" s="5" t="s">
        <v>93</v>
      </c>
      <c r="B31" s="20"/>
      <c r="C31" s="40"/>
      <c r="D31" s="40"/>
      <c r="E31" s="23"/>
      <c r="F31" s="20"/>
      <c r="G31" s="23"/>
      <c r="H31" s="20"/>
      <c r="I31" s="29"/>
      <c r="J31" s="29"/>
      <c r="K31" s="30"/>
      <c r="L31" s="30"/>
      <c r="M31" s="30"/>
      <c r="N31" s="30"/>
      <c r="O31" s="31"/>
      <c r="P31" s="32"/>
      <c r="Q31" s="33"/>
      <c r="R31" s="41"/>
    </row>
    <row r="32" spans="1:18" ht="12.75">
      <c r="A32" s="4" t="s">
        <v>6</v>
      </c>
      <c r="B32" s="21">
        <v>32</v>
      </c>
      <c r="C32" s="6">
        <v>3</v>
      </c>
      <c r="D32" s="25">
        <f>D$7</f>
        <v>0.43</v>
      </c>
      <c r="E32" s="48">
        <v>0.044</v>
      </c>
      <c r="F32" s="21">
        <v>6</v>
      </c>
      <c r="G32" s="6">
        <v>6.3</v>
      </c>
      <c r="H32" s="46" t="str">
        <f>IF(R32=R$42,"OPTIMÁLNÍ","----")</f>
        <v>----</v>
      </c>
      <c r="I32" s="35">
        <f>G32/((3.14*(B32+2*F32)^2/4-3.14*B32^2/4)/1000000)</f>
        <v>8799.86590680523</v>
      </c>
      <c r="J32" s="36">
        <f>PI()/((1/(2*D32)*LN(B32/(B32-2*C32)))+(1/('Zadání parametrů'!D$12*(B32)/1000)))*('Zadání parametrů'!D$8-'Zadání parametrů'!D$7)</f>
        <v>41.99439832605</v>
      </c>
      <c r="K32" s="37">
        <f>J32/1000*'Zadání parametrů'!D$6*'Zadání parametrů'!$D$5</f>
        <v>245.247286224132</v>
      </c>
      <c r="L32" s="37">
        <f>K32*'Zadání parametrů'!$D$15</f>
        <v>361.98600802764145</v>
      </c>
      <c r="M32" s="36">
        <f>PI()/((1/(2*D32)*LN(B32/(B32-2*C32)))+(1/(2*E32)*LN((B32+2*F32)/B32))+(1/('Zadání parametrů'!D$12*(B32+2*F32)/1000)))*('Zadání parametrů'!D$8-'Zadání parametrů'!D$7)</f>
        <v>23.05112883783995</v>
      </c>
      <c r="N32" s="37">
        <f>M32/1000*'Zadání parametrů'!D$6*'Zadání parametrů'!$D$5</f>
        <v>134.61859241298532</v>
      </c>
      <c r="O32" s="37">
        <f>N32*'Zadání parametrů'!$D$15</f>
        <v>198.69759875484291</v>
      </c>
      <c r="P32" s="38">
        <f>L32-O32</f>
        <v>163.28840927279853</v>
      </c>
      <c r="Q32" s="8">
        <f>G32/P32*365</f>
        <v>14.08244473836676</v>
      </c>
      <c r="R32" s="43">
        <f>(O32*'Zadání parametrů'!$D$4)+G32</f>
        <v>403.69519750968584</v>
      </c>
    </row>
    <row r="33" spans="1:18" ht="12.75">
      <c r="A33" s="4" t="s">
        <v>6</v>
      </c>
      <c r="B33" s="22">
        <f aca="true" t="shared" si="4" ref="B33:C36">B$32</f>
        <v>32</v>
      </c>
      <c r="C33" s="59">
        <f t="shared" si="4"/>
        <v>3</v>
      </c>
      <c r="D33" s="25">
        <f>D$7</f>
        <v>0.43</v>
      </c>
      <c r="E33" s="25">
        <f>E32</f>
        <v>0.044</v>
      </c>
      <c r="F33" s="21">
        <v>9</v>
      </c>
      <c r="G33" s="6">
        <v>9.9</v>
      </c>
      <c r="H33" s="46" t="str">
        <f>IF(R33=R$42,"OPTIMÁLNÍ","----")</f>
        <v>----</v>
      </c>
      <c r="I33" s="35">
        <f>G33/((3.14*(B33+2*F33)^2/4-3.14*B33^2/4)/1000000)</f>
        <v>8544.352959453163</v>
      </c>
      <c r="J33" s="36">
        <f>PI()/((1/(2*D33)*LN(B33/(B33-2*C33)))+(1/('Zadání parametrů'!D$12*(B33)/1000)))*('Zadání parametrů'!D$8-'Zadání parametrů'!D$7)</f>
        <v>41.99439832605</v>
      </c>
      <c r="K33" s="37">
        <f>J33/1000*'Zadání parametrů'!D$6*'Zadání parametrů'!$D$5</f>
        <v>245.247286224132</v>
      </c>
      <c r="L33" s="37">
        <f>K33*'Zadání parametrů'!$D$15</f>
        <v>361.98600802764145</v>
      </c>
      <c r="M33" s="36">
        <f>PI()/((1/(2*D33)*LN(B33/(B33-2*C33)))+(1/(2*E33)*LN((B33+2*F33)/B33))+(1/('Zadání parametrů'!D$12*(B33+2*F33)/1000)))*('Zadání parametrů'!D$8-'Zadání parametrů'!D$7)</f>
        <v>19.331858811916593</v>
      </c>
      <c r="N33" s="37">
        <f>M33/1000*'Zadání parametrů'!D$6*'Zadání parametrů'!$D$5</f>
        <v>112.8980554615929</v>
      </c>
      <c r="O33" s="37">
        <f>N33*'Zadání parametrů'!$D$15</f>
        <v>166.63799644770123</v>
      </c>
      <c r="P33" s="38">
        <f>L33-O33</f>
        <v>195.34801157994022</v>
      </c>
      <c r="Q33" s="8">
        <f>G33/P33*365</f>
        <v>18.497756751014002</v>
      </c>
      <c r="R33" s="43">
        <f>(O33*'Zadání parametrů'!$D$4)+G33</f>
        <v>343.17599289540243</v>
      </c>
    </row>
    <row r="34" spans="1:18" ht="12.75">
      <c r="A34" s="4" t="s">
        <v>6</v>
      </c>
      <c r="B34" s="22">
        <f t="shared" si="4"/>
        <v>32</v>
      </c>
      <c r="C34" s="59">
        <f t="shared" si="4"/>
        <v>3</v>
      </c>
      <c r="D34" s="25">
        <f>D$7</f>
        <v>0.43</v>
      </c>
      <c r="E34" s="25">
        <f>E33</f>
        <v>0.044</v>
      </c>
      <c r="F34" s="27">
        <v>13</v>
      </c>
      <c r="G34" s="48">
        <v>19.2</v>
      </c>
      <c r="H34" s="46" t="str">
        <f>IF(R34=R$42,"OPTIMÁLNÍ","----")</f>
        <v>----</v>
      </c>
      <c r="I34" s="35">
        <f>G34/((3.14*(B34+2*F34)^2/4-3.14*B34^2/4)/1000000)</f>
        <v>10452.392617997713</v>
      </c>
      <c r="J34" s="36">
        <f>PI()/((1/(2*D34)*LN(B34/(B34-2*C34)))+(1/('Zadání parametrů'!D$12*(B34)/1000)))*('Zadání parametrů'!D$8-'Zadání parametrů'!D$7)</f>
        <v>41.99439832605</v>
      </c>
      <c r="K34" s="37">
        <f>J34/1000*'Zadání parametrů'!D$6*'Zadání parametrů'!$D$5</f>
        <v>245.247286224132</v>
      </c>
      <c r="L34" s="37">
        <f>K34*'Zadání parametrů'!$D$15</f>
        <v>361.98600802764145</v>
      </c>
      <c r="M34" s="36">
        <f>PI()/((1/(2*D34)*LN(B34/(B34-2*C34)))+(1/(2*E34)*LN((B34+2*F34)/B34))+(1/('Zadání parametrů'!D$12*(B34+2*F34)/1000)))*('Zadání parametrů'!D$8-'Zadání parametrů'!D$7)</f>
        <v>16.205630309303636</v>
      </c>
      <c r="N34" s="37">
        <f>M34/1000*'Zadání parametrů'!D$6*'Zadání parametrů'!$D$5</f>
        <v>94.64088100633325</v>
      </c>
      <c r="O34" s="37">
        <f>N34*'Zadání parametrů'!$D$15</f>
        <v>139.6903314982761</v>
      </c>
      <c r="P34" s="38">
        <f>L34-O34</f>
        <v>222.29567652936535</v>
      </c>
      <c r="Q34" s="8">
        <f>G34/P34*365</f>
        <v>31.525579396836537</v>
      </c>
      <c r="R34" s="43">
        <f>(O34*'Zadání parametrů'!$D$4)+G34</f>
        <v>298.5806629965522</v>
      </c>
    </row>
    <row r="35" spans="1:18" ht="12.75">
      <c r="A35" s="4" t="s">
        <v>6</v>
      </c>
      <c r="B35" s="22">
        <f t="shared" si="4"/>
        <v>32</v>
      </c>
      <c r="C35" s="59">
        <f t="shared" si="4"/>
        <v>3</v>
      </c>
      <c r="D35" s="25">
        <f>D$7</f>
        <v>0.43</v>
      </c>
      <c r="E35" s="25">
        <f>E34</f>
        <v>0.044</v>
      </c>
      <c r="F35" s="21">
        <v>20</v>
      </c>
      <c r="G35" s="6">
        <v>35</v>
      </c>
      <c r="H35" s="46" t="str">
        <f>IF(R35=R$42,"OPTIMÁLNÍ","----")</f>
        <v>----</v>
      </c>
      <c r="I35" s="35">
        <f>G35/((3.14*(B35+2*F35)^2/4-3.14*B35^2/4)/1000000)</f>
        <v>10717.785399314062</v>
      </c>
      <c r="J35" s="36">
        <f>PI()/((1/(2*D35)*LN(B35/(B35-2*C35)))+(1/('Zadání parametrů'!D$12*(B35)/1000)))*('Zadání parametrů'!D$8-'Zadání parametrů'!D$7)</f>
        <v>41.99439832605</v>
      </c>
      <c r="K35" s="37">
        <f>J35/1000*'Zadání parametrů'!D$6*'Zadání parametrů'!$D$5</f>
        <v>245.247286224132</v>
      </c>
      <c r="L35" s="37">
        <f>K35*'Zadání parametrů'!$D$15</f>
        <v>361.98600802764145</v>
      </c>
      <c r="M35" s="36">
        <f>PI()/((1/(2*D35)*LN(B35/(B35-2*C35)))+(1/(2*E35)*LN((B35+2*F35)/B35))+(1/('Zadání parametrů'!D$12*(B35+2*F35)/1000)))*('Zadání parametrů'!D$8-'Zadání parametrů'!D$7)</f>
        <v>13.035117970685263</v>
      </c>
      <c r="N35" s="37">
        <f>M35/1000*'Zadání parametrů'!D$6*'Zadání parametrů'!$D$5</f>
        <v>76.12508894880195</v>
      </c>
      <c r="O35" s="37">
        <f>N35*'Zadání parametrů'!$D$15</f>
        <v>112.36094589908022</v>
      </c>
      <c r="P35" s="38">
        <f>L35-O35</f>
        <v>249.62506212856124</v>
      </c>
      <c r="Q35" s="8">
        <f>G35/P35*365</f>
        <v>51.17675241046371</v>
      </c>
      <c r="R35" s="43">
        <f>(O35*'Zadání parametrů'!$D$4)+G35</f>
        <v>259.7218917981604</v>
      </c>
    </row>
    <row r="36" spans="1:18" ht="12.75">
      <c r="A36" s="4" t="s">
        <v>6</v>
      </c>
      <c r="B36" s="22">
        <f t="shared" si="4"/>
        <v>32</v>
      </c>
      <c r="C36" s="59">
        <f t="shared" si="4"/>
        <v>3</v>
      </c>
      <c r="D36" s="25">
        <f>D$7</f>
        <v>0.43</v>
      </c>
      <c r="E36" s="25">
        <f>E35</f>
        <v>0.044</v>
      </c>
      <c r="F36" s="21">
        <v>25</v>
      </c>
      <c r="G36" s="6">
        <v>52</v>
      </c>
      <c r="H36" s="46" t="str">
        <f>IF(R36=R$42,"OPTIMÁLNÍ","----")</f>
        <v>----</v>
      </c>
      <c r="I36" s="35">
        <f>G36/((3.14*(B36+2*F36)^2/4-3.14*B36^2/4)/1000000)</f>
        <v>11621.410213431667</v>
      </c>
      <c r="J36" s="36">
        <f>PI()/((1/(2*D36)*LN(B36/(B36-2*C36)))+(1/('Zadání parametrů'!D$12*(B36)/1000)))*('Zadání parametrů'!D$8-'Zadání parametrů'!D$7)</f>
        <v>41.99439832605</v>
      </c>
      <c r="K36" s="37">
        <f>J36/1000*'Zadání parametrů'!D$6*'Zadání parametrů'!$D$5</f>
        <v>245.247286224132</v>
      </c>
      <c r="L36" s="37">
        <f>K36*'Zadání parametrů'!$D$15</f>
        <v>361.98600802764145</v>
      </c>
      <c r="M36" s="36">
        <f>PI()/((1/(2*D36)*LN(B36/(B36-2*C36)))+(1/(2*E36)*LN((B36+2*F36)/B36))+(1/('Zadání parametrů'!D$12*(B36+2*F36)/1000)))*('Zadání parametrů'!D$8-'Zadání parametrů'!D$7)</f>
        <v>11.631750786989942</v>
      </c>
      <c r="N36" s="37">
        <f>M36/1000*'Zadání parametrů'!D$6*'Zadání parametrů'!$D$5</f>
        <v>67.92942459602126</v>
      </c>
      <c r="O36" s="37">
        <f>N36*'Zadání parametrů'!$D$15</f>
        <v>100.26411144323946</v>
      </c>
      <c r="P36" s="38">
        <f>L36-O36</f>
        <v>261.721896584402</v>
      </c>
      <c r="Q36" s="8">
        <f>G36/P36*365</f>
        <v>72.5197251269314</v>
      </c>
      <c r="R36" s="43">
        <f>(O36*'Zadání parametrů'!$D$4)+G36</f>
        <v>252.52822288647891</v>
      </c>
    </row>
    <row r="37" spans="1:18" ht="12.75">
      <c r="A37" s="4"/>
      <c r="B37" s="22"/>
      <c r="C37" s="59"/>
      <c r="D37" s="25"/>
      <c r="E37" s="25"/>
      <c r="F37" s="21"/>
      <c r="G37" s="6"/>
      <c r="H37" s="46"/>
      <c r="I37" s="35"/>
      <c r="J37" s="36"/>
      <c r="K37" s="37"/>
      <c r="L37" s="37"/>
      <c r="M37" s="36"/>
      <c r="N37" s="37"/>
      <c r="O37" s="37"/>
      <c r="P37" s="38"/>
      <c r="Q37" s="8"/>
      <c r="R37" s="43"/>
    </row>
    <row r="38" spans="1:18" ht="12.75">
      <c r="A38" s="4" t="s">
        <v>15</v>
      </c>
      <c r="B38" s="22">
        <f aca="true" t="shared" si="5" ref="B38:C41">B$32</f>
        <v>32</v>
      </c>
      <c r="C38" s="59">
        <f t="shared" si="5"/>
        <v>3</v>
      </c>
      <c r="D38" s="25">
        <f>D$7</f>
        <v>0.43</v>
      </c>
      <c r="E38" s="48">
        <v>0.038</v>
      </c>
      <c r="F38" s="21">
        <v>20</v>
      </c>
      <c r="G38" s="6">
        <v>75</v>
      </c>
      <c r="H38" s="46" t="str">
        <f>IF(R38=R$42,"OPTIMÁLNÍ","----")</f>
        <v>----</v>
      </c>
      <c r="I38" s="35">
        <f>G38/((3.14*(B38+2*F38)^2/4-3.14*B38^2/4)/1000000)</f>
        <v>22966.682998530134</v>
      </c>
      <c r="J38" s="36">
        <f>PI()/((1/(2*D38)*LN(B38/(B38-2*C38)))+(1/('Zadání parametrů'!D$12*(B38)/1000)))*('Zadání parametrů'!D$8-'Zadání parametrů'!D$7)</f>
        <v>41.99439832605</v>
      </c>
      <c r="K38" s="37">
        <f>J38/1000*'Zadání parametrů'!D$6*'Zadání parametrů'!$D$5</f>
        <v>245.247286224132</v>
      </c>
      <c r="L38" s="37">
        <f>K38*'Zadání parametrů'!$D$15</f>
        <v>361.98600802764145</v>
      </c>
      <c r="M38" s="36">
        <f>PI()/((1/(2*D38)*LN(B38/(B38-2*C38)))+(1/(2*E38)*LN((B38+2*F38)/B38))+(1/('Zadání parametrů'!D$12*(B38+2*F38)/1000)))*('Zadání parametrů'!D$8-'Zadání parametrů'!D$7)</f>
        <v>11.493197688829563</v>
      </c>
      <c r="N38" s="37">
        <f>M38/1000*'Zadání parametrů'!D$6*'Zadání parametrů'!$D$5</f>
        <v>67.12027450276464</v>
      </c>
      <c r="O38" s="37">
        <f>N38*'Zadání parametrů'!$D$15</f>
        <v>99.06980256152781</v>
      </c>
      <c r="P38" s="38">
        <f>L38-O38</f>
        <v>262.91620546611364</v>
      </c>
      <c r="Q38" s="8">
        <f>G38/P38*365</f>
        <v>104.12062638538372</v>
      </c>
      <c r="R38" s="43">
        <f>(O38*'Zadání parametrů'!$D$4)+G38</f>
        <v>273.1396051230556</v>
      </c>
    </row>
    <row r="39" spans="1:18" ht="12.75">
      <c r="A39" s="4" t="s">
        <v>15</v>
      </c>
      <c r="B39" s="22">
        <f t="shared" si="5"/>
        <v>32</v>
      </c>
      <c r="C39" s="59">
        <f t="shared" si="5"/>
        <v>3</v>
      </c>
      <c r="D39" s="25">
        <f>D$7</f>
        <v>0.43</v>
      </c>
      <c r="E39" s="25">
        <f>E38</f>
        <v>0.038</v>
      </c>
      <c r="F39" s="21">
        <v>25</v>
      </c>
      <c r="G39" s="6">
        <v>79</v>
      </c>
      <c r="H39" s="46" t="str">
        <f>IF(R39=R$42,"OPTIMÁLNÍ","----")</f>
        <v>----</v>
      </c>
      <c r="I39" s="35">
        <f>G39/((3.14*(B39+2*F39)^2/4-3.14*B39^2/4)/1000000)</f>
        <v>17655.603978098112</v>
      </c>
      <c r="J39" s="36">
        <f>PI()/((1/(2*D39)*LN(B39/(B39-2*C39)))+(1/('Zadání parametrů'!D$12*(B39)/1000)))*('Zadání parametrů'!D$8-'Zadání parametrů'!D$7)</f>
        <v>41.99439832605</v>
      </c>
      <c r="K39" s="37">
        <f>J39/1000*'Zadání parametrů'!D$6*'Zadání parametrů'!$D$5</f>
        <v>245.247286224132</v>
      </c>
      <c r="L39" s="37">
        <f>K39*'Zadání parametrů'!$D$15</f>
        <v>361.98600802764145</v>
      </c>
      <c r="M39" s="36">
        <f>PI()/((1/(2*D39)*LN(B39/(B39-2*C39)))+(1/(2*E39)*LN((B39+2*F39)/B39))+(1/('Zadání parametrů'!D$12*(B39+2*F39)/1000)))*('Zadání parametrů'!D$8-'Zadání parametrů'!D$7)</f>
        <v>10.213009073132362</v>
      </c>
      <c r="N39" s="37">
        <f>M39/1000*'Zadání parametrů'!D$6*'Zadání parametrů'!$D$5</f>
        <v>59.643972987092994</v>
      </c>
      <c r="O39" s="37">
        <f>N39*'Zadání parametrů'!$D$15</f>
        <v>88.03475062625104</v>
      </c>
      <c r="P39" s="38">
        <f>L39-O39</f>
        <v>273.9512574013904</v>
      </c>
      <c r="Q39" s="8">
        <f>G39/P39*365</f>
        <v>105.25595054214799</v>
      </c>
      <c r="R39" s="43">
        <f>(O39*'Zadání parametrů'!$D$4)+G39</f>
        <v>255.06950125250208</v>
      </c>
    </row>
    <row r="40" spans="1:18" ht="12.75">
      <c r="A40" s="4" t="s">
        <v>15</v>
      </c>
      <c r="B40" s="22">
        <f t="shared" si="5"/>
        <v>32</v>
      </c>
      <c r="C40" s="59">
        <f t="shared" si="5"/>
        <v>3</v>
      </c>
      <c r="D40" s="25">
        <f>D$7</f>
        <v>0.43</v>
      </c>
      <c r="E40" s="25">
        <f>E39</f>
        <v>0.038</v>
      </c>
      <c r="F40" s="21">
        <v>30</v>
      </c>
      <c r="G40" s="6">
        <v>83</v>
      </c>
      <c r="H40" s="46" t="str">
        <f>IF(R40=R$42,"OPTIMÁLNÍ","----")</f>
        <v>----</v>
      </c>
      <c r="I40" s="35">
        <f>G40/((3.14*(B40+2*F40)^2/4-3.14*B40^2/4)/1000000)</f>
        <v>14211.355386617353</v>
      </c>
      <c r="J40" s="36">
        <f>PI()/((1/(2*D40)*LN(B40/(B40-2*C40)))+(1/('Zadání parametrů'!D$12*(B40)/1000)))*('Zadání parametrů'!D$8-'Zadání parametrů'!D$7)</f>
        <v>41.99439832605</v>
      </c>
      <c r="K40" s="37">
        <f>J40/1000*'Zadání parametrů'!D$6*'Zadání parametrů'!$D$5</f>
        <v>245.247286224132</v>
      </c>
      <c r="L40" s="37">
        <f>K40*'Zadání parametrů'!$D$15</f>
        <v>361.98600802764145</v>
      </c>
      <c r="M40" s="36">
        <f>PI()/((1/(2*D40)*LN(B40/(B40-2*C40)))+(1/(2*E40)*LN((B40+2*F40)/B40))+(1/('Zadání parametrů'!D$12*(B40+2*F40)/1000)))*('Zadání parametrů'!D$8-'Zadání parametrů'!D$7)</f>
        <v>9.286210631389412</v>
      </c>
      <c r="N40" s="37">
        <f>M40/1000*'Zadání parametrů'!D$6*'Zadání parametrů'!$D$5</f>
        <v>54.23147008731417</v>
      </c>
      <c r="O40" s="37">
        <f>N40*'Zadání parametrů'!$D$15</f>
        <v>80.04587397732287</v>
      </c>
      <c r="P40" s="38">
        <f>L40-O40</f>
        <v>281.9401340503186</v>
      </c>
      <c r="Q40" s="8">
        <f>G40/P40*365</f>
        <v>107.45188904036333</v>
      </c>
      <c r="R40" s="43">
        <f>(O40*'Zadání parametrů'!$D$4)+G40</f>
        <v>243.09174795464574</v>
      </c>
    </row>
    <row r="41" spans="1:18" ht="12.75">
      <c r="A41" s="4" t="s">
        <v>15</v>
      </c>
      <c r="B41" s="22">
        <f t="shared" si="5"/>
        <v>32</v>
      </c>
      <c r="C41" s="59">
        <f t="shared" si="5"/>
        <v>3</v>
      </c>
      <c r="D41" s="25">
        <f>D$7</f>
        <v>0.43</v>
      </c>
      <c r="E41" s="25">
        <f>E40</f>
        <v>0.038</v>
      </c>
      <c r="F41" s="21">
        <v>40</v>
      </c>
      <c r="G41" s="6">
        <v>96</v>
      </c>
      <c r="H41" s="46" t="str">
        <f>IF(R41=R$42,"OPTIMÁLNÍ","----")</f>
        <v>OPTIMÁLNÍ</v>
      </c>
      <c r="I41" s="35">
        <f>G41/((3.14*(B41+2*F41)^2/4-3.14*B41^2/4)/1000000)</f>
        <v>10615.711252653926</v>
      </c>
      <c r="J41" s="36">
        <f>PI()/((1/(2*D41)*LN(B41/(B41-2*C41)))+(1/('Zadání parametrů'!D$12*(B41)/1000)))*('Zadání parametrů'!D$8-'Zadání parametrů'!D$7)</f>
        <v>41.99439832605</v>
      </c>
      <c r="K41" s="37">
        <f>J41/1000*'Zadání parametrů'!D$6*'Zadání parametrů'!$D$5</f>
        <v>245.247286224132</v>
      </c>
      <c r="L41" s="37">
        <f>K41*'Zadání parametrů'!$D$15</f>
        <v>361.98600802764145</v>
      </c>
      <c r="M41" s="36">
        <f>PI()/((1/(2*D41)*LN(B41/(B41-2*C41)))+(1/(2*E41)*LN((B41+2*F41)/B41))+(1/('Zadání parametrů'!D$12*(B41+2*F41)/1000)))*('Zadání parametrů'!D$8-'Zadání parametrů'!D$7)</f>
        <v>8.02426476410879</v>
      </c>
      <c r="N41" s="37">
        <f>M41/1000*'Zadání parametrů'!D$6*'Zadání parametrů'!$D$5</f>
        <v>46.861706222395334</v>
      </c>
      <c r="O41" s="37">
        <f>N41*'Zadání parametrů'!$D$15</f>
        <v>69.16807205485729</v>
      </c>
      <c r="P41" s="38">
        <f>L41-O41</f>
        <v>292.81793597278414</v>
      </c>
      <c r="Q41" s="8">
        <f>G41/P41*365</f>
        <v>119.66480087222793</v>
      </c>
      <c r="R41" s="43">
        <f>(O41*'Zadání parametrů'!$D$4)+G41</f>
        <v>234.33614410971458</v>
      </c>
    </row>
    <row r="42" spans="1:18" ht="15.75" customHeight="1">
      <c r="A42" s="40"/>
      <c r="B42" s="20"/>
      <c r="C42" s="23"/>
      <c r="D42" s="23"/>
      <c r="E42" s="23"/>
      <c r="F42" s="20"/>
      <c r="G42" s="23"/>
      <c r="H42" s="20"/>
      <c r="I42" s="29"/>
      <c r="J42" s="29"/>
      <c r="K42" s="30"/>
      <c r="L42" s="30"/>
      <c r="M42" s="30"/>
      <c r="N42" s="30"/>
      <c r="O42" s="47" t="s">
        <v>53</v>
      </c>
      <c r="P42" s="32"/>
      <c r="Q42" s="8"/>
      <c r="R42" s="45">
        <f>MIN(R32:R41)</f>
        <v>234.33614410971458</v>
      </c>
    </row>
    <row r="43" spans="1:18" ht="21.75" customHeight="1">
      <c r="A43" s="5" t="s">
        <v>94</v>
      </c>
      <c r="B43" s="20"/>
      <c r="C43" s="40"/>
      <c r="D43" s="40"/>
      <c r="E43" s="23"/>
      <c r="F43" s="20"/>
      <c r="G43" s="23"/>
      <c r="H43" s="20"/>
      <c r="I43" s="29"/>
      <c r="J43" s="29"/>
      <c r="K43" s="30"/>
      <c r="L43" s="30"/>
      <c r="M43" s="30"/>
      <c r="N43" s="30"/>
      <c r="O43" s="31"/>
      <c r="P43" s="32"/>
      <c r="Q43" s="33"/>
      <c r="R43" s="41"/>
    </row>
    <row r="44" spans="1:18" ht="12.75">
      <c r="A44" s="4" t="s">
        <v>15</v>
      </c>
      <c r="B44" s="21">
        <v>40</v>
      </c>
      <c r="C44" s="6">
        <v>3.5</v>
      </c>
      <c r="D44" s="25">
        <f>D$7</f>
        <v>0.43</v>
      </c>
      <c r="E44" s="48">
        <v>0.038</v>
      </c>
      <c r="F44" s="21">
        <v>20</v>
      </c>
      <c r="G44" s="6">
        <v>77</v>
      </c>
      <c r="H44" s="46" t="str">
        <f>IF(R44=R$49,"OPTIMÁLNÍ","----")</f>
        <v>----</v>
      </c>
      <c r="I44" s="35">
        <f>G44/((3.14*(B44+2*F44)^2/4-3.14*B44^2/4)/1000000)</f>
        <v>20435.24416135881</v>
      </c>
      <c r="J44" s="36">
        <f>PI()/((1/(2*D44)*LN(B44/(B44-2*C44)))+(1/('Zadání parametrů'!D$12*(B44)/1000)))*('Zadání parametrů'!D$8-'Zadání parametrů'!D$7)</f>
        <v>51.90449734969716</v>
      </c>
      <c r="K44" s="37">
        <f>J44/1000*'Zadání parametrů'!D$6*'Zadání parametrů'!$D$5</f>
        <v>303.12226452223143</v>
      </c>
      <c r="L44" s="37">
        <f>K44*'Zadání parametrů'!$D$15</f>
        <v>447.4097151820162</v>
      </c>
      <c r="M44" s="36">
        <f>PI()/((1/(2*D44)*LN(B44/(B44-2*C44)))+(1/(2*E44)*LN((B44+2*F44)/B44))+(1/('Zadání parametrů'!D$12*(B44+2*F44)/1000)))*('Zadání parametrů'!D$8-'Zadání parametrů'!D$7)</f>
        <v>13.344445637671392</v>
      </c>
      <c r="N44" s="37">
        <f>M44/1000*'Zadání parametrů'!D$6*'Zadání parametrů'!$D$5</f>
        <v>77.93156252400092</v>
      </c>
      <c r="O44" s="37">
        <f>N44*'Zadání parametrů'!$D$15</f>
        <v>115.02730836188881</v>
      </c>
      <c r="P44" s="38">
        <f>L44-O44</f>
        <v>332.3824068201274</v>
      </c>
      <c r="Q44" s="8">
        <f>G44/P44*365</f>
        <v>84.55622025509113</v>
      </c>
      <c r="R44" s="43">
        <f>(O44*'Zadání parametrů'!$D$4)+G44</f>
        <v>307.0546167237776</v>
      </c>
    </row>
    <row r="45" spans="1:18" ht="12.75">
      <c r="A45" s="4" t="s">
        <v>15</v>
      </c>
      <c r="B45" s="22">
        <f aca="true" t="shared" si="6" ref="B45:C48">B$44</f>
        <v>40</v>
      </c>
      <c r="C45" s="59">
        <f t="shared" si="6"/>
        <v>3.5</v>
      </c>
      <c r="D45" s="25">
        <f>D$7</f>
        <v>0.43</v>
      </c>
      <c r="E45" s="25">
        <f>E44</f>
        <v>0.038</v>
      </c>
      <c r="F45" s="21">
        <v>25</v>
      </c>
      <c r="G45" s="6">
        <v>83</v>
      </c>
      <c r="H45" s="46" t="str">
        <f>IF(R45=R$49,"OPTIMÁLNÍ","----")</f>
        <v>----</v>
      </c>
      <c r="I45" s="35">
        <f>G45/((3.14*(B45+2*F45)^2/4-3.14*B45^2/4)/1000000)</f>
        <v>16266.53601175894</v>
      </c>
      <c r="J45" s="36">
        <f>PI()/((1/(2*D45)*LN(B45/(B45-2*C45)))+(1/('Zadání parametrů'!D$12*(B45)/1000)))*('Zadání parametrů'!D$8-'Zadání parametrů'!D$7)</f>
        <v>51.90449734969716</v>
      </c>
      <c r="K45" s="37">
        <f>J45/1000*'Zadání parametrů'!D$6*'Zadání parametrů'!$D$5</f>
        <v>303.12226452223143</v>
      </c>
      <c r="L45" s="37">
        <f>K45*'Zadání parametrů'!$D$15</f>
        <v>447.4097151820162</v>
      </c>
      <c r="M45" s="36">
        <f>PI()/((1/(2*D45)*LN(B45/(B45-2*C45)))+(1/(2*E45)*LN((B45+2*F45)/B45))+(1/('Zadání parametrů'!D$12*(B45+2*F45)/1000)))*('Zadání parametrů'!D$8-'Zadání parametrů'!D$7)</f>
        <v>11.776130712214059</v>
      </c>
      <c r="N45" s="37">
        <f>M45/1000*'Zadání parametrů'!D$6*'Zadání parametrů'!$D$5</f>
        <v>68.77260335933009</v>
      </c>
      <c r="O45" s="37">
        <f>N45*'Zadání parametrů'!$D$15</f>
        <v>101.50864678258223</v>
      </c>
      <c r="P45" s="38">
        <f>L45-O45</f>
        <v>345.901068399434</v>
      </c>
      <c r="Q45" s="8">
        <f>G45/P45*365</f>
        <v>87.58284598594079</v>
      </c>
      <c r="R45" s="43">
        <f>(O45*'Zadání parametrů'!$D$4)+G45</f>
        <v>286.01729356516444</v>
      </c>
    </row>
    <row r="46" spans="1:18" ht="12.75">
      <c r="A46" s="4" t="s">
        <v>15</v>
      </c>
      <c r="B46" s="22">
        <f t="shared" si="6"/>
        <v>40</v>
      </c>
      <c r="C46" s="59">
        <f t="shared" si="6"/>
        <v>3.5</v>
      </c>
      <c r="D46" s="25">
        <f>D$7</f>
        <v>0.43</v>
      </c>
      <c r="E46" s="25">
        <f>E45</f>
        <v>0.038</v>
      </c>
      <c r="F46" s="21">
        <v>30</v>
      </c>
      <c r="G46" s="6">
        <v>89</v>
      </c>
      <c r="H46" s="46" t="str">
        <f>IF(R46=R$49,"OPTIMÁLNÍ","----")</f>
        <v>----</v>
      </c>
      <c r="I46" s="35">
        <f>G46/((3.14*(B46+2*F46)^2/4-3.14*B46^2/4)/1000000)</f>
        <v>13497.118592659994</v>
      </c>
      <c r="J46" s="36">
        <f>PI()/((1/(2*D46)*LN(B46/(B46-2*C46)))+(1/('Zadání parametrů'!D$12*(B46)/1000)))*('Zadání parametrů'!D$8-'Zadání parametrů'!D$7)</f>
        <v>51.90449734969716</v>
      </c>
      <c r="K46" s="37">
        <f>J46/1000*'Zadání parametrů'!D$6*'Zadání parametrů'!$D$5</f>
        <v>303.12226452223143</v>
      </c>
      <c r="L46" s="37">
        <f>K46*'Zadání parametrů'!$D$15</f>
        <v>447.4097151820162</v>
      </c>
      <c r="M46" s="36">
        <f>PI()/((1/(2*D46)*LN(B46/(B46-2*C46)))+(1/(2*E46)*LN((B46+2*F46)/B46))+(1/('Zadání parametrů'!D$12*(B46+2*F46)/1000)))*('Zadání parametrů'!D$8-'Zadání parametrů'!D$7)</f>
        <v>10.645340604108851</v>
      </c>
      <c r="N46" s="37">
        <f>M46/1000*'Zadání parametrů'!D$6*'Zadání parametrů'!$D$5</f>
        <v>62.16878912799569</v>
      </c>
      <c r="O46" s="37">
        <f>N46*'Zadání parametrů'!$D$15</f>
        <v>91.76138968481278</v>
      </c>
      <c r="P46" s="38">
        <f>L46-O46</f>
        <v>355.6483254972034</v>
      </c>
      <c r="Q46" s="8">
        <f>G46/P46*365</f>
        <v>91.34023042168222</v>
      </c>
      <c r="R46" s="43">
        <f>(O46*'Zadání parametrů'!$D$4)+G46</f>
        <v>272.5227793696256</v>
      </c>
    </row>
    <row r="47" spans="1:18" ht="12.75">
      <c r="A47" s="4" t="s">
        <v>15</v>
      </c>
      <c r="B47" s="22">
        <f t="shared" si="6"/>
        <v>40</v>
      </c>
      <c r="C47" s="59">
        <f t="shared" si="6"/>
        <v>3.5</v>
      </c>
      <c r="D47" s="25">
        <f>D$7</f>
        <v>0.43</v>
      </c>
      <c r="E47" s="25">
        <f>E46</f>
        <v>0.038</v>
      </c>
      <c r="F47" s="21">
        <v>40</v>
      </c>
      <c r="G47" s="6">
        <v>102</v>
      </c>
      <c r="H47" s="46" t="str">
        <f>IF(R47=R$49,"OPTIMÁLNÍ","----")</f>
        <v>----</v>
      </c>
      <c r="I47" s="35">
        <f>G47/((3.14*(B47+2*F47)^2/4-3.14*B47^2/4)/1000000)</f>
        <v>10151.27388535032</v>
      </c>
      <c r="J47" s="36">
        <f>PI()/((1/(2*D47)*LN(B47/(B47-2*C47)))+(1/('Zadání parametrů'!D$12*(B47)/1000)))*('Zadání parametrů'!D$8-'Zadání parametrů'!D$7)</f>
        <v>51.90449734969716</v>
      </c>
      <c r="K47" s="37">
        <f>J47/1000*'Zadání parametrů'!D$6*'Zadání parametrů'!$D$5</f>
        <v>303.12226452223143</v>
      </c>
      <c r="L47" s="37">
        <f>K47*'Zadání parametrů'!$D$15</f>
        <v>447.4097151820162</v>
      </c>
      <c r="M47" s="36">
        <f>PI()/((1/(2*D47)*LN(B47/(B47-2*C47)))+(1/(2*E47)*LN((B47+2*F47)/B47))+(1/('Zadání parametrů'!D$12*(B47+2*F47)/1000)))*('Zadání parametrů'!D$8-'Zadání parametrů'!D$7)</f>
        <v>9.113434817381362</v>
      </c>
      <c r="N47" s="37">
        <f>M47/1000*'Zadání parametrů'!D$6*'Zadání parametrů'!$D$5</f>
        <v>53.22245933350715</v>
      </c>
      <c r="O47" s="37">
        <f>N47*'Zadání parametrů'!$D$15</f>
        <v>78.5565699346524</v>
      </c>
      <c r="P47" s="38">
        <f>L47-O47</f>
        <v>368.85314524736384</v>
      </c>
      <c r="Q47" s="8">
        <f>G47/P47*365</f>
        <v>100.93447888327606</v>
      </c>
      <c r="R47" s="43">
        <f>(O47*'Zadání parametrů'!$D$4)+G47</f>
        <v>259.1131398693048</v>
      </c>
    </row>
    <row r="48" spans="1:18" ht="12.75">
      <c r="A48" s="4" t="s">
        <v>15</v>
      </c>
      <c r="B48" s="22">
        <f t="shared" si="6"/>
        <v>40</v>
      </c>
      <c r="C48" s="59">
        <f t="shared" si="6"/>
        <v>3.5</v>
      </c>
      <c r="D48" s="25">
        <f>D$7</f>
        <v>0.43</v>
      </c>
      <c r="E48" s="25">
        <f>E47</f>
        <v>0.038</v>
      </c>
      <c r="F48" s="21">
        <v>50</v>
      </c>
      <c r="G48" s="6">
        <v>115</v>
      </c>
      <c r="H48" s="46" t="str">
        <f>IF(R48=R$49,"OPTIMÁLNÍ","----")</f>
        <v>OPTIMÁLNÍ</v>
      </c>
      <c r="I48" s="35">
        <f>G48/((3.14*(B48+2*F48)^2/4-3.14*B48^2/4)/1000000)</f>
        <v>8138.711960368011</v>
      </c>
      <c r="J48" s="36">
        <f>PI()/((1/(2*D48)*LN(B48/(B48-2*C48)))+(1/('Zadání parametrů'!D$12*(B48)/1000)))*('Zadání parametrů'!D$8-'Zadání parametrů'!D$7)</f>
        <v>51.90449734969716</v>
      </c>
      <c r="K48" s="37">
        <f>J48/1000*'Zadání parametrů'!D$6*'Zadání parametrů'!$D$5</f>
        <v>303.12226452223143</v>
      </c>
      <c r="L48" s="37">
        <f>K48*'Zadání parametrů'!$D$15</f>
        <v>447.4097151820162</v>
      </c>
      <c r="M48" s="36">
        <f>PI()/((1/(2*D48)*LN(B48/(B48-2*C48)))+(1/(2*E48)*LN((B48+2*F48)/B48))+(1/('Zadání parametrů'!D$12*(B48+2*F48)/1000)))*('Zadání parametrů'!D$8-'Zadání parametrů'!D$7)</f>
        <v>8.114689833901522</v>
      </c>
      <c r="N48" s="37">
        <f>M48/1000*'Zadání parametrů'!D$6*'Zadání parametrů'!$D$5</f>
        <v>47.38978862998489</v>
      </c>
      <c r="O48" s="37">
        <f>N48*'Zadání parametrů'!$D$15</f>
        <v>69.94752387092456</v>
      </c>
      <c r="P48" s="38">
        <f>L48-O48</f>
        <v>377.46219131109166</v>
      </c>
      <c r="Q48" s="8">
        <f>G48/P48*365</f>
        <v>111.20319058765178</v>
      </c>
      <c r="R48" s="43">
        <f>(O48*'Zadání parametrů'!$D$4)+G48</f>
        <v>254.8950477418491</v>
      </c>
    </row>
    <row r="49" spans="1:18" ht="15.75" customHeight="1">
      <c r="A49" s="40"/>
      <c r="B49" s="20"/>
      <c r="C49" s="23"/>
      <c r="D49" s="23"/>
      <c r="E49" s="23"/>
      <c r="F49" s="20"/>
      <c r="G49" s="23"/>
      <c r="H49" s="20"/>
      <c r="I49" s="29"/>
      <c r="J49" s="29"/>
      <c r="K49" s="30"/>
      <c r="L49" s="30"/>
      <c r="M49" s="30"/>
      <c r="N49" s="30"/>
      <c r="O49" s="47" t="s">
        <v>53</v>
      </c>
      <c r="P49" s="32"/>
      <c r="Q49" s="8"/>
      <c r="R49" s="45">
        <f>MIN(R44:R48)</f>
        <v>254.8950477418491</v>
      </c>
    </row>
    <row r="50" spans="1:18" ht="21.75" customHeight="1">
      <c r="A50" s="5" t="s">
        <v>95</v>
      </c>
      <c r="B50" s="20"/>
      <c r="C50" s="40"/>
      <c r="D50" s="40"/>
      <c r="E50" s="23"/>
      <c r="F50" s="20"/>
      <c r="G50" s="23"/>
      <c r="H50" s="20"/>
      <c r="I50" s="29"/>
      <c r="J50" s="29"/>
      <c r="K50" s="30"/>
      <c r="L50" s="30"/>
      <c r="M50" s="30"/>
      <c r="N50" s="30"/>
      <c r="O50" s="31"/>
      <c r="P50" s="32"/>
      <c r="Q50" s="33"/>
      <c r="R50" s="41"/>
    </row>
    <row r="51" spans="1:18" ht="12.75">
      <c r="A51" s="4" t="s">
        <v>15</v>
      </c>
      <c r="B51" s="21">
        <v>50</v>
      </c>
      <c r="C51" s="6">
        <v>4</v>
      </c>
      <c r="D51" s="25">
        <f aca="true" t="shared" si="7" ref="D51:D56">D$7</f>
        <v>0.43</v>
      </c>
      <c r="E51" s="48">
        <v>0.038</v>
      </c>
      <c r="F51" s="21">
        <v>20</v>
      </c>
      <c r="G51" s="6">
        <v>79</v>
      </c>
      <c r="H51" s="46" t="str">
        <f aca="true" t="shared" si="8" ref="H51:H56">IF(R51=R$57,"OPTIMÁLNÍ","----")</f>
        <v>----</v>
      </c>
      <c r="I51" s="35">
        <f aca="true" t="shared" si="9" ref="I51:I56">G51/((3.14*(B51+2*F51)^2/4-3.14*B51^2/4)/1000000)</f>
        <v>17970.88262056415</v>
      </c>
      <c r="J51" s="36">
        <f>PI()/((1/(2*D51)*LN(B51/(B51-2*C51)))+(1/('Zadání parametrů'!D$12*(B51)/1000)))*('Zadání parametrů'!D$8-'Zadání parametrů'!D$7)</f>
        <v>64.18001863800777</v>
      </c>
      <c r="K51" s="37">
        <f>J51/1000*'Zadání parametrů'!D$6*'Zadání parametrů'!$D$5</f>
        <v>374.81130884596536</v>
      </c>
      <c r="L51" s="37">
        <f>K51*'Zadání parametrů'!$D$15</f>
        <v>553.2230408811595</v>
      </c>
      <c r="M51" s="36">
        <f>PI()/((1/(2*D51)*LN(B51/(B51-2*C51)))+(1/(2*E51)*LN((B51+2*F51)/B51))+(1/('Zadání parametrů'!D$12*(B51+2*F51)/1000)))*('Zadání parametrů'!D$8-'Zadání parametrů'!D$7)</f>
        <v>15.624834509013185</v>
      </c>
      <c r="N51" s="37">
        <f>M51/1000*'Zadání parametrů'!D$6*'Zadání parametrů'!$D$5</f>
        <v>91.249033532637</v>
      </c>
      <c r="O51" s="37">
        <f>N51*'Zadání parametrů'!$D$15</f>
        <v>134.68395060923396</v>
      </c>
      <c r="P51" s="38">
        <f aca="true" t="shared" si="10" ref="P51:P56">L51-O51</f>
        <v>418.5390902719255</v>
      </c>
      <c r="Q51" s="8">
        <f aca="true" t="shared" si="11" ref="Q51:Q56">G51/P51*365</f>
        <v>68.89440119264812</v>
      </c>
      <c r="R51" s="43">
        <f>(O51*'Zadání parametrů'!$D$4)+G51</f>
        <v>348.3679012184679</v>
      </c>
    </row>
    <row r="52" spans="1:18" ht="12.75">
      <c r="A52" s="4" t="s">
        <v>15</v>
      </c>
      <c r="B52" s="22">
        <f aca="true" t="shared" si="12" ref="B52:C56">B$51</f>
        <v>50</v>
      </c>
      <c r="C52" s="59">
        <f t="shared" si="12"/>
        <v>4</v>
      </c>
      <c r="D52" s="25">
        <f t="shared" si="7"/>
        <v>0.43</v>
      </c>
      <c r="E52" s="25">
        <f>E51</f>
        <v>0.038</v>
      </c>
      <c r="F52" s="21">
        <v>25</v>
      </c>
      <c r="G52" s="6">
        <v>86</v>
      </c>
      <c r="H52" s="46" t="str">
        <f t="shared" si="8"/>
        <v>----</v>
      </c>
      <c r="I52" s="35">
        <f t="shared" si="9"/>
        <v>14607.218683651803</v>
      </c>
      <c r="J52" s="36">
        <f>PI()/((1/(2*D52)*LN(B52/(B52-2*C52)))+(1/('Zadání parametrů'!D$12*(B52)/1000)))*('Zadání parametrů'!D$8-'Zadání parametrů'!D$7)</f>
        <v>64.18001863800777</v>
      </c>
      <c r="K52" s="37">
        <f>J52/1000*'Zadání parametrů'!D$6*'Zadání parametrů'!$D$5</f>
        <v>374.81130884596536</v>
      </c>
      <c r="L52" s="37">
        <f>K52*'Zadání parametrů'!$D$15</f>
        <v>553.2230408811595</v>
      </c>
      <c r="M52" s="36">
        <f>PI()/((1/(2*D52)*LN(B52/(B52-2*C52)))+(1/(2*E52)*LN((B52+2*F52)/B52))+(1/('Zadání parametrů'!D$12*(B52+2*F52)/1000)))*('Zadání parametrů'!D$8-'Zadání parametrů'!D$7)</f>
        <v>13.694699239799125</v>
      </c>
      <c r="N52" s="37">
        <f>M52/1000*'Zadání parametrů'!D$6*'Zadání parametrů'!$D$5</f>
        <v>79.97704356042689</v>
      </c>
      <c r="O52" s="37">
        <f>N52*'Zadání parametrů'!$D$15</f>
        <v>118.04644682524123</v>
      </c>
      <c r="P52" s="38">
        <f t="shared" si="10"/>
        <v>435.17659405591826</v>
      </c>
      <c r="Q52" s="8">
        <f t="shared" si="11"/>
        <v>72.13163673955894</v>
      </c>
      <c r="R52" s="43">
        <f>(O52*'Zadání parametrů'!$D$4)+G52</f>
        <v>322.09289365048244</v>
      </c>
    </row>
    <row r="53" spans="1:18" ht="12.75">
      <c r="A53" s="4" t="s">
        <v>15</v>
      </c>
      <c r="B53" s="22">
        <f t="shared" si="12"/>
        <v>50</v>
      </c>
      <c r="C53" s="59">
        <f t="shared" si="12"/>
        <v>4</v>
      </c>
      <c r="D53" s="25">
        <f t="shared" si="7"/>
        <v>0.43</v>
      </c>
      <c r="E53" s="25">
        <f>E52</f>
        <v>0.038</v>
      </c>
      <c r="F53" s="21">
        <v>30</v>
      </c>
      <c r="G53" s="6">
        <v>95</v>
      </c>
      <c r="H53" s="46" t="str">
        <f t="shared" si="8"/>
        <v>----</v>
      </c>
      <c r="I53" s="35">
        <f t="shared" si="9"/>
        <v>12606.157112526538</v>
      </c>
      <c r="J53" s="36">
        <f>PI()/((1/(2*D53)*LN(B53/(B53-2*C53)))+(1/('Zadání parametrů'!D$12*(B53)/1000)))*('Zadání parametrů'!D$8-'Zadání parametrů'!D$7)</f>
        <v>64.18001863800777</v>
      </c>
      <c r="K53" s="37">
        <f>J53/1000*'Zadání parametrů'!D$6*'Zadání parametrů'!$D$5</f>
        <v>374.81130884596536</v>
      </c>
      <c r="L53" s="37">
        <f>K53*'Zadání parametrů'!$D$15</f>
        <v>553.2230408811595</v>
      </c>
      <c r="M53" s="36">
        <f>PI()/((1/(2*D53)*LN(B53/(B53-2*C53)))+(1/(2*E53)*LN((B53+2*F53)/B53))+(1/('Zadání parametrů'!D$12*(B53+2*F53)/1000)))*('Zadání parametrů'!D$8-'Zadání parametrů'!D$7)</f>
        <v>12.30788708934217</v>
      </c>
      <c r="N53" s="37">
        <f>M53/1000*'Zadání parametrů'!D$6*'Zadání parametrů'!$D$5</f>
        <v>71.87806060175828</v>
      </c>
      <c r="O53" s="37">
        <f>N53*'Zadání parametrů'!$D$15</f>
        <v>106.09231450667586</v>
      </c>
      <c r="P53" s="38">
        <f t="shared" si="10"/>
        <v>447.13072637448363</v>
      </c>
      <c r="Q53" s="8">
        <f t="shared" si="11"/>
        <v>77.55002721722771</v>
      </c>
      <c r="R53" s="43">
        <f>(O53*'Zadání parametrů'!$D$4)+G53</f>
        <v>307.1846290133517</v>
      </c>
    </row>
    <row r="54" spans="1:18" ht="12.75">
      <c r="A54" s="4" t="s">
        <v>15</v>
      </c>
      <c r="B54" s="22">
        <f t="shared" si="12"/>
        <v>50</v>
      </c>
      <c r="C54" s="59">
        <f t="shared" si="12"/>
        <v>4</v>
      </c>
      <c r="D54" s="25">
        <f t="shared" si="7"/>
        <v>0.43</v>
      </c>
      <c r="E54" s="25">
        <f>E53</f>
        <v>0.038</v>
      </c>
      <c r="F54" s="21">
        <v>40</v>
      </c>
      <c r="G54" s="6">
        <v>106</v>
      </c>
      <c r="H54" s="46" t="str">
        <f t="shared" si="8"/>
        <v>----</v>
      </c>
      <c r="I54" s="35">
        <f t="shared" si="9"/>
        <v>9377.21160651097</v>
      </c>
      <c r="J54" s="36">
        <f>PI()/((1/(2*D54)*LN(B54/(B54-2*C54)))+(1/('Zadání parametrů'!D$12*(B54)/1000)))*('Zadání parametrů'!D$8-'Zadání parametrů'!D$7)</f>
        <v>64.18001863800777</v>
      </c>
      <c r="K54" s="37">
        <f>J54/1000*'Zadání parametrů'!D$6*'Zadání parametrů'!$D$5</f>
        <v>374.81130884596536</v>
      </c>
      <c r="L54" s="37">
        <f>K54*'Zadání parametrů'!$D$15</f>
        <v>553.2230408811595</v>
      </c>
      <c r="M54" s="36">
        <f>PI()/((1/(2*D54)*LN(B54/(B54-2*C54)))+(1/(2*E54)*LN((B54+2*F54)/B54))+(1/('Zadání parametrů'!D$12*(B54+2*F54)/1000)))*('Zadání parametrů'!D$8-'Zadání parametrů'!D$7)</f>
        <v>10.437580761275935</v>
      </c>
      <c r="N54" s="37">
        <f>M54/1000*'Zadání parametrů'!D$6*'Zadání parametrů'!$D$5</f>
        <v>60.95547164585146</v>
      </c>
      <c r="O54" s="37">
        <f>N54*'Zadání parametrů'!$D$15</f>
        <v>89.97052806675536</v>
      </c>
      <c r="P54" s="38">
        <f t="shared" si="10"/>
        <v>463.2525128144041</v>
      </c>
      <c r="Q54" s="8">
        <f t="shared" si="11"/>
        <v>83.51816542763282</v>
      </c>
      <c r="R54" s="43">
        <f>(O54*'Zadání parametrů'!$D$4)+G54</f>
        <v>285.94105613351076</v>
      </c>
    </row>
    <row r="55" spans="1:18" ht="12.75">
      <c r="A55" s="4" t="s">
        <v>15</v>
      </c>
      <c r="B55" s="22">
        <f t="shared" si="12"/>
        <v>50</v>
      </c>
      <c r="C55" s="59">
        <f t="shared" si="12"/>
        <v>4</v>
      </c>
      <c r="D55" s="25">
        <f t="shared" si="7"/>
        <v>0.43</v>
      </c>
      <c r="E55" s="25">
        <f>E54</f>
        <v>0.038</v>
      </c>
      <c r="F55" s="21">
        <v>50</v>
      </c>
      <c r="G55" s="6">
        <v>118</v>
      </c>
      <c r="H55" s="46" t="str">
        <f t="shared" si="8"/>
        <v>OPTIMÁLNÍ</v>
      </c>
      <c r="I55" s="35">
        <f t="shared" si="9"/>
        <v>7515.923566878982</v>
      </c>
      <c r="J55" s="36">
        <f>PI()/((1/(2*D55)*LN(B55/(B55-2*C55)))+(1/('Zadání parametrů'!D$12*(B55)/1000)))*('Zadání parametrů'!D$8-'Zadání parametrů'!D$7)</f>
        <v>64.18001863800777</v>
      </c>
      <c r="K55" s="37">
        <f>J55/1000*'Zadání parametrů'!D$6*'Zadání parametrů'!$D$5</f>
        <v>374.81130884596536</v>
      </c>
      <c r="L55" s="37">
        <f>K55*'Zadání parametrů'!$D$15</f>
        <v>553.2230408811595</v>
      </c>
      <c r="M55" s="36">
        <f>PI()/((1/(2*D55)*LN(B55/(B55-2*C55)))+(1/(2*E55)*LN((B55+2*F55)/B55))+(1/('Zadání parametrů'!D$12*(B55+2*F55)/1000)))*('Zadání parametrů'!D$8-'Zadání parametrů'!D$7)</f>
        <v>9.225008546924672</v>
      </c>
      <c r="N55" s="37">
        <f>M55/1000*'Zadání parametrů'!D$6*'Zadání parametrů'!$D$5</f>
        <v>53.874049914040086</v>
      </c>
      <c r="O55" s="37">
        <f>N55*'Zadání parametrů'!$D$15</f>
        <v>79.5183203244201</v>
      </c>
      <c r="P55" s="38">
        <f t="shared" si="10"/>
        <v>473.7047205567394</v>
      </c>
      <c r="Q55" s="8">
        <f t="shared" si="11"/>
        <v>90.92161874464826</v>
      </c>
      <c r="R55" s="43">
        <f>(O55*'Zadání parametrů'!$D$4)+G55</f>
        <v>277.0366406488402</v>
      </c>
    </row>
    <row r="56" spans="1:18" ht="12.75">
      <c r="A56" s="4" t="s">
        <v>15</v>
      </c>
      <c r="B56" s="22">
        <f t="shared" si="12"/>
        <v>50</v>
      </c>
      <c r="C56" s="59">
        <f t="shared" si="12"/>
        <v>4</v>
      </c>
      <c r="D56" s="25">
        <f t="shared" si="7"/>
        <v>0.43</v>
      </c>
      <c r="E56" s="25">
        <f>E55</f>
        <v>0.038</v>
      </c>
      <c r="F56" s="21">
        <v>60</v>
      </c>
      <c r="G56" s="6">
        <v>142</v>
      </c>
      <c r="H56" s="46" t="str">
        <f t="shared" si="8"/>
        <v>----</v>
      </c>
      <c r="I56" s="35">
        <f t="shared" si="9"/>
        <v>6851.959081258445</v>
      </c>
      <c r="J56" s="36">
        <f>PI()/((1/(2*D56)*LN(B56/(B56-2*C56)))+(1/('Zadání parametrů'!D$12*(B56)/1000)))*('Zadání parametrů'!D$8-'Zadání parametrů'!D$7)</f>
        <v>64.18001863800777</v>
      </c>
      <c r="K56" s="37">
        <f>J56/1000*'Zadání parametrů'!D$6*'Zadání parametrů'!$D$5</f>
        <v>374.81130884596536</v>
      </c>
      <c r="L56" s="37">
        <f>K56*'Zadání parametrů'!$D$15</f>
        <v>553.2230408811595</v>
      </c>
      <c r="M56" s="36">
        <f>PI()/((1/(2*D56)*LN(B56/(B56-2*C56)))+(1/(2*E56)*LN((B56+2*F56)/B56))+(1/('Zadání parametrů'!D$12*(B56+2*F56)/1000)))*('Zadání parametrů'!D$8-'Zadání parametrů'!D$7)</f>
        <v>8.368515087725683</v>
      </c>
      <c r="N56" s="37">
        <f>M56/1000*'Zadání parametrů'!D$6*'Zadání parametrů'!$D$5</f>
        <v>48.87212811231799</v>
      </c>
      <c r="O56" s="37">
        <f>N56*'Zadání parametrů'!$D$15</f>
        <v>72.13546307307797</v>
      </c>
      <c r="P56" s="38">
        <f t="shared" si="10"/>
        <v>481.0875778080815</v>
      </c>
      <c r="Q56" s="8">
        <f t="shared" si="11"/>
        <v>107.73506195305744</v>
      </c>
      <c r="R56" s="43">
        <f>(O56*'Zadání parametrů'!$D$4)+G56</f>
        <v>286.27092614615594</v>
      </c>
    </row>
    <row r="57" spans="1:18" ht="15.75" customHeight="1">
      <c r="A57" s="40"/>
      <c r="B57" s="20"/>
      <c r="C57" s="23"/>
      <c r="D57" s="23"/>
      <c r="E57" s="23"/>
      <c r="F57" s="20"/>
      <c r="G57" s="23"/>
      <c r="H57" s="20"/>
      <c r="I57" s="29"/>
      <c r="J57" s="29"/>
      <c r="K57" s="30"/>
      <c r="L57" s="30"/>
      <c r="M57" s="30"/>
      <c r="N57" s="30"/>
      <c r="O57" s="47" t="s">
        <v>53</v>
      </c>
      <c r="P57" s="32"/>
      <c r="Q57" s="8"/>
      <c r="R57" s="45">
        <f>MIN(R51:R56)</f>
        <v>277.0366406488402</v>
      </c>
    </row>
    <row r="58" spans="1:18" ht="21.75" customHeight="1">
      <c r="A58" s="5" t="s">
        <v>96</v>
      </c>
      <c r="B58" s="20"/>
      <c r="C58" s="40"/>
      <c r="D58" s="40"/>
      <c r="E58" s="23"/>
      <c r="F58" s="20"/>
      <c r="G58" s="23"/>
      <c r="H58" s="20"/>
      <c r="I58" s="29"/>
      <c r="J58" s="29"/>
      <c r="K58" s="30"/>
      <c r="L58" s="30"/>
      <c r="M58" s="30"/>
      <c r="N58" s="30"/>
      <c r="O58" s="31"/>
      <c r="P58" s="32"/>
      <c r="Q58" s="33"/>
      <c r="R58" s="41"/>
    </row>
    <row r="59" spans="1:18" ht="12.75">
      <c r="A59" s="4" t="s">
        <v>15</v>
      </c>
      <c r="B59" s="21">
        <v>63</v>
      </c>
      <c r="C59" s="6">
        <v>4.5</v>
      </c>
      <c r="D59" s="25">
        <f>D$7</f>
        <v>0.43</v>
      </c>
      <c r="E59" s="48">
        <v>0.038</v>
      </c>
      <c r="F59" s="21">
        <v>20</v>
      </c>
      <c r="G59" s="6">
        <v>87</v>
      </c>
      <c r="H59" s="46" t="str">
        <f aca="true" t="shared" si="13" ref="H59:H64">IF(R59=R$65,"OPTIMÁLNÍ","----")</f>
        <v>----</v>
      </c>
      <c r="I59" s="35">
        <f aca="true" t="shared" si="14" ref="I59:I64">G59/((3.14*(B59+2*F59)^2/4-3.14*B59^2/4)/1000000)</f>
        <v>16690.96769242575</v>
      </c>
      <c r="J59" s="36">
        <f>PI()/((1/(2*D59)*LN(B59/(B59-2*C59)))+(1/('Zadání parametrů'!D$12*(B59)/1000)))*('Zadání parametrů'!D$8-'Zadání parametrů'!D$7)</f>
        <v>80.02714013031361</v>
      </c>
      <c r="K59" s="37">
        <f>J59/1000*'Zadání parametrů'!D$6*'Zadání parametrů'!$D$5</f>
        <v>467.35849836103154</v>
      </c>
      <c r="L59" s="37">
        <f>K59*'Zadání parametrů'!$D$15</f>
        <v>689.823075085493</v>
      </c>
      <c r="M59" s="36">
        <f>PI()/((1/(2*D59)*LN(B59/(B59-2*C59)))+(1/(2*E59)*LN((B59+2*F59)/B59))+(1/('Zadání parametrů'!D$12*(B59+2*F59)/1000)))*('Zadání parametrů'!D$8-'Zadání parametrů'!D$7)</f>
        <v>18.556452271084474</v>
      </c>
      <c r="N59" s="37">
        <f>M59/1000*'Zadání parametrů'!D$6*'Zadání parametrů'!$D$5</f>
        <v>108.36968126313333</v>
      </c>
      <c r="O59" s="37">
        <f>N59*'Zadání parametrů'!$D$15</f>
        <v>159.9540974158576</v>
      </c>
      <c r="P59" s="38">
        <f aca="true" t="shared" si="15" ref="P59:P64">L59-O59</f>
        <v>529.8689776696353</v>
      </c>
      <c r="Q59" s="8">
        <f aca="true" t="shared" si="16" ref="Q59:Q64">G59/P59*365</f>
        <v>59.92990972911557</v>
      </c>
      <c r="R59" s="43">
        <f>(O59*'Zadání parametrů'!$D$4)+G59</f>
        <v>406.9081948317152</v>
      </c>
    </row>
    <row r="60" spans="1:18" ht="12.75">
      <c r="A60" s="4" t="s">
        <v>15</v>
      </c>
      <c r="B60" s="22">
        <f aca="true" t="shared" si="17" ref="B60:D64">B$59</f>
        <v>63</v>
      </c>
      <c r="C60" s="59">
        <f t="shared" si="17"/>
        <v>4.5</v>
      </c>
      <c r="D60" s="59">
        <f t="shared" si="17"/>
        <v>0.43</v>
      </c>
      <c r="E60" s="25">
        <f>E59</f>
        <v>0.038</v>
      </c>
      <c r="F60" s="21">
        <v>25</v>
      </c>
      <c r="G60" s="6">
        <v>97</v>
      </c>
      <c r="H60" s="46" t="str">
        <f t="shared" si="13"/>
        <v>----</v>
      </c>
      <c r="I60" s="35">
        <f t="shared" si="14"/>
        <v>14041.690793283147</v>
      </c>
      <c r="J60" s="36">
        <f>PI()/((1/(2*D60)*LN(B60/(B60-2*C60)))+(1/('Zadání parametrů'!D$12*(B60)/1000)))*('Zadání parametrů'!D$8-'Zadání parametrů'!D$7)</f>
        <v>80.02714013031361</v>
      </c>
      <c r="K60" s="37">
        <f>J60/1000*'Zadání parametrů'!D$6*'Zadání parametrů'!$D$5</f>
        <v>467.35849836103154</v>
      </c>
      <c r="L60" s="37">
        <f>K60*'Zadání parametrů'!$D$15</f>
        <v>689.823075085493</v>
      </c>
      <c r="M60" s="36">
        <f>PI()/((1/(2*D60)*LN(B60/(B60-2*C60)))+(1/(2*E60)*LN((B60+2*F60)/B60))+(1/('Zadání parametrů'!D$12*(B60+2*F60)/1000)))*('Zadání parametrů'!D$8-'Zadání parametrů'!D$7)</f>
        <v>16.153547353890424</v>
      </c>
      <c r="N60" s="37">
        <f>M60/1000*'Zadání parametrů'!D$6*'Zadání parametrů'!$D$5</f>
        <v>94.33671654672008</v>
      </c>
      <c r="O60" s="37">
        <f>N60*'Zadání parametrů'!$D$15</f>
        <v>139.24138349883268</v>
      </c>
      <c r="P60" s="38">
        <f t="shared" si="15"/>
        <v>550.5816915866603</v>
      </c>
      <c r="Q60" s="8">
        <f t="shared" si="16"/>
        <v>64.30471724907935</v>
      </c>
      <c r="R60" s="43">
        <f>(O60*'Zadání parametrů'!$D$4)+G60</f>
        <v>375.48276699766535</v>
      </c>
    </row>
    <row r="61" spans="1:18" ht="12.75">
      <c r="A61" s="4" t="s">
        <v>15</v>
      </c>
      <c r="B61" s="22">
        <f t="shared" si="17"/>
        <v>63</v>
      </c>
      <c r="C61" s="59">
        <f t="shared" si="17"/>
        <v>4.5</v>
      </c>
      <c r="D61" s="59">
        <f t="shared" si="17"/>
        <v>0.43</v>
      </c>
      <c r="E61" s="25">
        <f>E60</f>
        <v>0.038</v>
      </c>
      <c r="F61" s="21">
        <v>30</v>
      </c>
      <c r="G61" s="48">
        <v>101</v>
      </c>
      <c r="H61" s="46" t="str">
        <f t="shared" si="13"/>
        <v>----</v>
      </c>
      <c r="I61" s="35">
        <f t="shared" si="14"/>
        <v>11528.890715247811</v>
      </c>
      <c r="J61" s="36">
        <f>PI()/((1/(2*D61)*LN(B61/(B61-2*C61)))+(1/('Zadání parametrů'!D$12*(B61)/1000)))*('Zadání parametrů'!D$8-'Zadání parametrů'!D$7)</f>
        <v>80.02714013031361</v>
      </c>
      <c r="K61" s="37">
        <f>J61/1000*'Zadání parametrů'!D$6*'Zadání parametrů'!$D$5</f>
        <v>467.35849836103154</v>
      </c>
      <c r="L61" s="37">
        <f>K61*'Zadání parametrů'!$D$15</f>
        <v>689.823075085493</v>
      </c>
      <c r="M61" s="36">
        <f>PI()/((1/(2*D61)*LN(B61/(B61-2*C61)))+(1/(2*E61)*LN((B61+2*F61)/B61))+(1/('Zadání parametrů'!D$12*(B61+2*F61)/1000)))*('Zadání parametrů'!D$8-'Zadání parametrů'!D$7)</f>
        <v>14.432252088979373</v>
      </c>
      <c r="N61" s="37">
        <f>M61/1000*'Zadání parametrů'!D$6*'Zadání parametrů'!$D$5</f>
        <v>84.28435219963954</v>
      </c>
      <c r="O61" s="37">
        <f>N61*'Zadání parametrů'!$D$15</f>
        <v>124.4040521780141</v>
      </c>
      <c r="P61" s="38">
        <f t="shared" si="15"/>
        <v>565.4190229074788</v>
      </c>
      <c r="Q61" s="8">
        <f t="shared" si="16"/>
        <v>65.19943352884384</v>
      </c>
      <c r="R61" s="43">
        <f>(O61*'Zadání parametrů'!$D$4)+G61</f>
        <v>349.8081043560282</v>
      </c>
    </row>
    <row r="62" spans="1:18" ht="12.75">
      <c r="A62" s="4" t="s">
        <v>15</v>
      </c>
      <c r="B62" s="22">
        <f t="shared" si="17"/>
        <v>63</v>
      </c>
      <c r="C62" s="59">
        <f t="shared" si="17"/>
        <v>4.5</v>
      </c>
      <c r="D62" s="59">
        <f t="shared" si="17"/>
        <v>0.43</v>
      </c>
      <c r="E62" s="25">
        <f>E61</f>
        <v>0.038</v>
      </c>
      <c r="F62" s="21">
        <v>40</v>
      </c>
      <c r="G62" s="6">
        <v>117</v>
      </c>
      <c r="H62" s="46" t="str">
        <f t="shared" si="13"/>
        <v>----</v>
      </c>
      <c r="I62" s="35">
        <f t="shared" si="14"/>
        <v>9043.967596314389</v>
      </c>
      <c r="J62" s="36">
        <f>PI()/((1/(2*D62)*LN(B62/(B62-2*C62)))+(1/('Zadání parametrů'!D$12*(B62)/1000)))*('Zadání parametrů'!D$8-'Zadání parametrů'!D$7)</f>
        <v>80.02714013031361</v>
      </c>
      <c r="K62" s="37">
        <f>J62/1000*'Zadání parametrů'!D$6*'Zadání parametrů'!$D$5</f>
        <v>467.35849836103154</v>
      </c>
      <c r="L62" s="37">
        <f>K62*'Zadání parametrů'!$D$15</f>
        <v>689.823075085493</v>
      </c>
      <c r="M62" s="36">
        <f>PI()/((1/(2*D62)*LN(B62/(B62-2*C62)))+(1/(2*E62)*LN((B62+2*F62)/B62))+(1/('Zadání parametrů'!D$12*(B62+2*F62)/1000)))*('Zadání parametrů'!D$8-'Zadání parametrů'!D$7)</f>
        <v>12.120131810690932</v>
      </c>
      <c r="N62" s="37">
        <f>M62/1000*'Zadání parametrů'!D$6*'Zadání parametrů'!$D$5</f>
        <v>70.78156977443504</v>
      </c>
      <c r="O62" s="37">
        <f>N62*'Zadání parametrů'!$D$15</f>
        <v>104.47388951395679</v>
      </c>
      <c r="P62" s="38">
        <f t="shared" si="15"/>
        <v>585.3491855715362</v>
      </c>
      <c r="Q62" s="8">
        <f t="shared" si="16"/>
        <v>72.95645240934734</v>
      </c>
      <c r="R62" s="43">
        <f>(O62*'Zadání parametrů'!$D$4)+G62</f>
        <v>325.9477790279136</v>
      </c>
    </row>
    <row r="63" spans="1:18" ht="12.75">
      <c r="A63" s="4" t="s">
        <v>15</v>
      </c>
      <c r="B63" s="22">
        <f t="shared" si="17"/>
        <v>63</v>
      </c>
      <c r="C63" s="59">
        <f t="shared" si="17"/>
        <v>4.5</v>
      </c>
      <c r="D63" s="59">
        <f t="shared" si="17"/>
        <v>0.43</v>
      </c>
      <c r="E63" s="25">
        <f>E62</f>
        <v>0.038</v>
      </c>
      <c r="F63" s="21">
        <v>50</v>
      </c>
      <c r="G63" s="6">
        <v>136</v>
      </c>
      <c r="H63" s="46" t="str">
        <f t="shared" si="13"/>
        <v>OPTIMÁLNÍ</v>
      </c>
      <c r="I63" s="35">
        <f t="shared" si="14"/>
        <v>7665.858745279296</v>
      </c>
      <c r="J63" s="36">
        <f>PI()/((1/(2*D63)*LN(B63/(B63-2*C63)))+(1/('Zadání parametrů'!D$12*(B63)/1000)))*('Zadání parametrů'!D$8-'Zadání parametrů'!D$7)</f>
        <v>80.02714013031361</v>
      </c>
      <c r="K63" s="37">
        <f>J63/1000*'Zadání parametrů'!D$6*'Zadání parametrů'!$D$5</f>
        <v>467.35849836103154</v>
      </c>
      <c r="L63" s="37">
        <f>K63*'Zadání parametrů'!$D$15</f>
        <v>689.823075085493</v>
      </c>
      <c r="M63" s="36">
        <f>PI()/((1/(2*D63)*LN(B63/(B63-2*C63)))+(1/(2*E63)*LN((B63+2*F63)/B63))+(1/('Zadání parametrů'!D$12*(B63+2*F63)/1000)))*('Zadání parametrů'!D$8-'Zadání parametrů'!D$7)</f>
        <v>10.628777331650063</v>
      </c>
      <c r="N63" s="37">
        <f>M63/1000*'Zadání parametrů'!D$6*'Zadání parametrů'!$D$5</f>
        <v>62.07205961683638</v>
      </c>
      <c r="O63" s="37">
        <f>N63*'Zadání parametrů'!$D$15</f>
        <v>91.61861652657679</v>
      </c>
      <c r="P63" s="38">
        <f t="shared" si="15"/>
        <v>598.2044585589161</v>
      </c>
      <c r="Q63" s="8">
        <f t="shared" si="16"/>
        <v>82.9816616873494</v>
      </c>
      <c r="R63" s="43">
        <f>(O63*'Zadání parametrů'!$D$4)+G63</f>
        <v>319.23723305315355</v>
      </c>
    </row>
    <row r="64" spans="1:18" ht="12.75">
      <c r="A64" s="4" t="s">
        <v>15</v>
      </c>
      <c r="B64" s="22">
        <f t="shared" si="17"/>
        <v>63</v>
      </c>
      <c r="C64" s="59">
        <f t="shared" si="17"/>
        <v>4.5</v>
      </c>
      <c r="D64" s="59">
        <f t="shared" si="17"/>
        <v>0.43</v>
      </c>
      <c r="E64" s="25">
        <f>E63</f>
        <v>0.038</v>
      </c>
      <c r="F64" s="21">
        <v>60</v>
      </c>
      <c r="G64" s="6">
        <v>184</v>
      </c>
      <c r="H64" s="46" t="str">
        <f t="shared" si="13"/>
        <v>----</v>
      </c>
      <c r="I64" s="35">
        <f t="shared" si="14"/>
        <v>7940.206790602937</v>
      </c>
      <c r="J64" s="36">
        <f>PI()/((1/(2*D64)*LN(B64/(B64-2*C64)))+(1/('Zadání parametrů'!D$12*(B64)/1000)))*('Zadání parametrů'!D$8-'Zadání parametrů'!D$7)</f>
        <v>80.02714013031361</v>
      </c>
      <c r="K64" s="37">
        <f>J64/1000*'Zadání parametrů'!D$6*'Zadání parametrů'!$D$5</f>
        <v>467.35849836103154</v>
      </c>
      <c r="L64" s="37">
        <f>K64*'Zadání parametrů'!$D$15</f>
        <v>689.823075085493</v>
      </c>
      <c r="M64" s="36">
        <f>PI()/((1/(2*D64)*LN(B64/(B64-2*C64)))+(1/(2*E64)*LN((B64+2*F64)/B64))+(1/('Zadání parametrů'!D$12*(B64+2*F64)/1000)))*('Zadání parametrů'!D$8-'Zadání parametrů'!D$7)</f>
        <v>9.580211861792016</v>
      </c>
      <c r="N64" s="37">
        <f>M64/1000*'Zadání parametrů'!D$6*'Zadání parametrů'!$D$5</f>
        <v>55.94843727286538</v>
      </c>
      <c r="O64" s="37">
        <f>N64*'Zadání parametrů'!$D$15</f>
        <v>82.58012463909832</v>
      </c>
      <c r="P64" s="38">
        <f t="shared" si="15"/>
        <v>607.2429504463946</v>
      </c>
      <c r="Q64" s="8">
        <f t="shared" si="16"/>
        <v>110.59823741161513</v>
      </c>
      <c r="R64" s="43">
        <f>(O64*'Zadání parametrů'!$D$4)+G64</f>
        <v>349.1602492781966</v>
      </c>
    </row>
    <row r="65" spans="1:18" ht="15.75" customHeight="1">
      <c r="A65" s="40"/>
      <c r="B65" s="20"/>
      <c r="C65" s="23"/>
      <c r="D65" s="23"/>
      <c r="E65" s="23"/>
      <c r="F65" s="20"/>
      <c r="G65" s="23"/>
      <c r="H65" s="20"/>
      <c r="I65" s="29"/>
      <c r="J65" s="30"/>
      <c r="K65" s="31"/>
      <c r="L65" s="31"/>
      <c r="M65" s="30"/>
      <c r="N65" s="31"/>
      <c r="O65" s="47" t="s">
        <v>53</v>
      </c>
      <c r="P65" s="32"/>
      <c r="Q65" s="8"/>
      <c r="R65" s="45">
        <f>MIN(R59:R64)</f>
        <v>319.23723305315355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Matějka</dc:creator>
  <cp:keywords/>
  <dc:description/>
  <cp:lastModifiedBy>Jindřich Matějka</cp:lastModifiedBy>
  <cp:lastPrinted>2007-12-05T07:48:31Z</cp:lastPrinted>
  <dcterms:created xsi:type="dcterms:W3CDTF">2007-09-17T12:13:27Z</dcterms:created>
  <dcterms:modified xsi:type="dcterms:W3CDTF">2007-12-11T16:44:33Z</dcterms:modified>
  <cp:category/>
  <cp:version/>
  <cp:contentType/>
  <cp:contentStatus/>
</cp:coreProperties>
</file>